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mc:AlternateContent xmlns:mc="http://schemas.openxmlformats.org/markup-compatibility/2006">
    <mc:Choice Requires="x15">
      <x15ac:absPath xmlns:x15ac="http://schemas.microsoft.com/office/spreadsheetml/2010/11/ac" url="W:\08大学院医歯薬\総務課\06.人事系\勤務時間管理\超勤命令簿関係\R5.04-超勤命令簿新様式\ホームページ用\"/>
    </mc:Choice>
  </mc:AlternateContent>
  <xr:revisionPtr revIDLastSave="0" documentId="8_{5E9C696E-AE82-4892-8B8F-100F8D392F7C}" xr6:coauthVersionLast="36" xr6:coauthVersionMax="36" xr10:uidLastSave="{00000000-0000-0000-0000-000000000000}"/>
  <bookViews>
    <workbookView xWindow="0" yWindow="0" windowWidth="28800" windowHeight="11760" firstSheet="1" activeTab="1" xr2:uid="{00000000-000D-0000-FFFF-FFFF00000000}"/>
  </bookViews>
  <sheets>
    <sheet name="Sheet1" sheetId="8" state="hidden" r:id="rId1"/>
    <sheet name="４月" sheetId="50" r:id="rId2"/>
    <sheet name="５月 " sheetId="51" r:id="rId3"/>
    <sheet name="６月 " sheetId="52" r:id="rId4"/>
    <sheet name="７月 " sheetId="53" r:id="rId5"/>
    <sheet name="８月" sheetId="54" r:id="rId6"/>
    <sheet name="９月" sheetId="55" r:id="rId7"/>
    <sheet name="１０月" sheetId="56" r:id="rId8"/>
    <sheet name="１１月" sheetId="57" r:id="rId9"/>
    <sheet name="１２月" sheetId="58" r:id="rId10"/>
    <sheet name="１月" sheetId="60" r:id="rId11"/>
    <sheet name="２月" sheetId="61" r:id="rId12"/>
    <sheet name="３月" sheetId="59" r:id="rId13"/>
    <sheet name="監督者等" sheetId="7" r:id="rId14"/>
    <sheet name="職員情報" sheetId="3" r:id="rId15"/>
    <sheet name="勤怠シート" sheetId="26" r:id="rId16"/>
    <sheet name="始業時刻リスト" sheetId="5" r:id="rId17"/>
    <sheet name="休暇等リスト" sheetId="6" r:id="rId18"/>
    <sheet name="休日" sheetId="2" r:id="rId19"/>
  </sheets>
  <externalReferences>
    <externalReference r:id="rId20"/>
  </externalReferences>
  <definedNames>
    <definedName name="_xlnm.Print_Area" localSheetId="7">'１０月'!$A$2:$AB$73</definedName>
    <definedName name="_xlnm.Print_Area" localSheetId="8">'１１月'!$A$2:$AB$73</definedName>
    <definedName name="_xlnm.Print_Area" localSheetId="9">'１２月'!$A$2:$AB$73</definedName>
    <definedName name="_xlnm.Print_Area" localSheetId="10">'１月'!$A$2:$AB$73</definedName>
    <definedName name="_xlnm.Print_Area" localSheetId="11">'２月'!$A$2:$AB$73</definedName>
    <definedName name="_xlnm.Print_Area" localSheetId="12">'３月'!$A$2:$AB$73</definedName>
    <definedName name="_xlnm.Print_Area" localSheetId="1">'４月'!$A$2:$AB$73</definedName>
    <definedName name="_xlnm.Print_Area" localSheetId="2">'５月 '!$A$2:$AB$73</definedName>
    <definedName name="_xlnm.Print_Area" localSheetId="3">'６月 '!$A$2:$AB$73</definedName>
    <definedName name="_xlnm.Print_Area" localSheetId="4">'７月 '!$A$2:$AB$73</definedName>
    <definedName name="_xlnm.Print_Area" localSheetId="5">'８月'!$A$2:$AB$73</definedName>
    <definedName name="_xlnm.Print_Area" localSheetId="6">'９月'!$A$2:$AB$73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11" i="52" l="1"/>
  <c r="BR13" i="52"/>
  <c r="BR15" i="52"/>
  <c r="BR17" i="52"/>
  <c r="BR19" i="52"/>
  <c r="BR21" i="52"/>
  <c r="BR23" i="52"/>
  <c r="BR25" i="52"/>
  <c r="BR27" i="52"/>
  <c r="BR29" i="52"/>
  <c r="BR31" i="52"/>
  <c r="BR33" i="52"/>
  <c r="BR35" i="52"/>
  <c r="BR37" i="52"/>
  <c r="BR39" i="52"/>
  <c r="BR41" i="52"/>
  <c r="BR43" i="52"/>
  <c r="BR45" i="52"/>
  <c r="BR47" i="52"/>
  <c r="BR49" i="52"/>
  <c r="BR51" i="52"/>
  <c r="BR53" i="52"/>
  <c r="BR55" i="52"/>
  <c r="BR57" i="52"/>
  <c r="BR59" i="52"/>
  <c r="BR61" i="52"/>
  <c r="BR63" i="52"/>
  <c r="BR65" i="52"/>
  <c r="BR67" i="52"/>
  <c r="BR69" i="52"/>
  <c r="BR11" i="53"/>
  <c r="BR13" i="53"/>
  <c r="BR15" i="53"/>
  <c r="BR17" i="53"/>
  <c r="BR19" i="53"/>
  <c r="BR21" i="53"/>
  <c r="BR23" i="53"/>
  <c r="BR25" i="53"/>
  <c r="BR27" i="53"/>
  <c r="BR29" i="53"/>
  <c r="BR31" i="53"/>
  <c r="BR33" i="53"/>
  <c r="BR35" i="53"/>
  <c r="BR37" i="53"/>
  <c r="BR39" i="53"/>
  <c r="BR41" i="53"/>
  <c r="BR43" i="53"/>
  <c r="BR45" i="53"/>
  <c r="BR47" i="53"/>
  <c r="BR49" i="53"/>
  <c r="BR51" i="53"/>
  <c r="BR53" i="53"/>
  <c r="BR55" i="53"/>
  <c r="BR57" i="53"/>
  <c r="BR59" i="53"/>
  <c r="BR61" i="53"/>
  <c r="BR63" i="53"/>
  <c r="BR65" i="53"/>
  <c r="BR67" i="53"/>
  <c r="BR69" i="53"/>
  <c r="BR11" i="54"/>
  <c r="BR13" i="54"/>
  <c r="BR15" i="54"/>
  <c r="BR17" i="54"/>
  <c r="BR19" i="54"/>
  <c r="BR21" i="54"/>
  <c r="BR23" i="54"/>
  <c r="BR25" i="54"/>
  <c r="BR27" i="54"/>
  <c r="BR29" i="54"/>
  <c r="BR31" i="54"/>
  <c r="BR33" i="54"/>
  <c r="BR35" i="54"/>
  <c r="BR37" i="54"/>
  <c r="BR39" i="54"/>
  <c r="BR41" i="54"/>
  <c r="BR43" i="54"/>
  <c r="BR45" i="54"/>
  <c r="BR47" i="54"/>
  <c r="BR49" i="54"/>
  <c r="BR51" i="54"/>
  <c r="BR53" i="54"/>
  <c r="BR55" i="54"/>
  <c r="BR57" i="54"/>
  <c r="BR59" i="54"/>
  <c r="BR61" i="54"/>
  <c r="BR63" i="54"/>
  <c r="BR65" i="54"/>
  <c r="BR67" i="54"/>
  <c r="BR69" i="54"/>
  <c r="BR11" i="55"/>
  <c r="BR13" i="55"/>
  <c r="BR15" i="55"/>
  <c r="BR17" i="55"/>
  <c r="BR19" i="55"/>
  <c r="BR21" i="55"/>
  <c r="BR23" i="55"/>
  <c r="BR25" i="55"/>
  <c r="BR27" i="55"/>
  <c r="BR29" i="55"/>
  <c r="BR31" i="55"/>
  <c r="BR33" i="55"/>
  <c r="BR35" i="55"/>
  <c r="BR37" i="55"/>
  <c r="BR39" i="55"/>
  <c r="BR41" i="55"/>
  <c r="BR43" i="55"/>
  <c r="BR45" i="55"/>
  <c r="BR47" i="55"/>
  <c r="BR49" i="55"/>
  <c r="BR51" i="55"/>
  <c r="BR53" i="55"/>
  <c r="BR55" i="55"/>
  <c r="BR57" i="55"/>
  <c r="BR59" i="55"/>
  <c r="BR61" i="55"/>
  <c r="BR63" i="55"/>
  <c r="BR65" i="55"/>
  <c r="BR67" i="55"/>
  <c r="BR69" i="55"/>
  <c r="BR11" i="56"/>
  <c r="BR13" i="56"/>
  <c r="BR15" i="56"/>
  <c r="BR17" i="56"/>
  <c r="BR19" i="56"/>
  <c r="BR21" i="56"/>
  <c r="BR23" i="56"/>
  <c r="BR25" i="56"/>
  <c r="BR27" i="56"/>
  <c r="BR29" i="56"/>
  <c r="BR31" i="56"/>
  <c r="BR33" i="56"/>
  <c r="BR35" i="56"/>
  <c r="BR37" i="56"/>
  <c r="BR39" i="56"/>
  <c r="BR41" i="56"/>
  <c r="BR43" i="56"/>
  <c r="BR45" i="56"/>
  <c r="BR47" i="56"/>
  <c r="BR49" i="56"/>
  <c r="BR51" i="56"/>
  <c r="BR53" i="56"/>
  <c r="BR55" i="56"/>
  <c r="BR57" i="56"/>
  <c r="BR59" i="56"/>
  <c r="BR61" i="56"/>
  <c r="BR63" i="56"/>
  <c r="BR65" i="56"/>
  <c r="BR67" i="56"/>
  <c r="BR69" i="56"/>
  <c r="BR11" i="57"/>
  <c r="BR13" i="57"/>
  <c r="BR15" i="57"/>
  <c r="BR17" i="57"/>
  <c r="BR19" i="57"/>
  <c r="BR21" i="57"/>
  <c r="BR23" i="57"/>
  <c r="BR25" i="57"/>
  <c r="BR27" i="57"/>
  <c r="BR29" i="57"/>
  <c r="BR31" i="57"/>
  <c r="BR33" i="57"/>
  <c r="BR35" i="57"/>
  <c r="BR37" i="57"/>
  <c r="BR39" i="57"/>
  <c r="BR41" i="57"/>
  <c r="BR43" i="57"/>
  <c r="BR45" i="57"/>
  <c r="BR47" i="57"/>
  <c r="BR49" i="57"/>
  <c r="BR51" i="57"/>
  <c r="BR53" i="57"/>
  <c r="BR55" i="57"/>
  <c r="BR57" i="57"/>
  <c r="BR59" i="57"/>
  <c r="BR61" i="57"/>
  <c r="BR63" i="57"/>
  <c r="BR65" i="57"/>
  <c r="BR67" i="57"/>
  <c r="BR69" i="57"/>
  <c r="BR11" i="58"/>
  <c r="BR13" i="58"/>
  <c r="BR15" i="58"/>
  <c r="BR17" i="58"/>
  <c r="BR19" i="58"/>
  <c r="BR21" i="58"/>
  <c r="BR23" i="58"/>
  <c r="BR25" i="58"/>
  <c r="BR27" i="58"/>
  <c r="BR29" i="58"/>
  <c r="BR31" i="58"/>
  <c r="BR33" i="58"/>
  <c r="BR35" i="58"/>
  <c r="BR37" i="58"/>
  <c r="BR39" i="58"/>
  <c r="BR41" i="58"/>
  <c r="BR43" i="58"/>
  <c r="BR45" i="58"/>
  <c r="BR47" i="58"/>
  <c r="BR49" i="58"/>
  <c r="BR51" i="58"/>
  <c r="BR53" i="58"/>
  <c r="BR55" i="58"/>
  <c r="BR57" i="58"/>
  <c r="BR59" i="58"/>
  <c r="BR61" i="58"/>
  <c r="BR63" i="58"/>
  <c r="BR65" i="58"/>
  <c r="BR67" i="58"/>
  <c r="BR69" i="58"/>
  <c r="BR11" i="60"/>
  <c r="BR13" i="60"/>
  <c r="BR15" i="60"/>
  <c r="BR17" i="60"/>
  <c r="BR19" i="60"/>
  <c r="BR21" i="60"/>
  <c r="BR23" i="60"/>
  <c r="BR25" i="60"/>
  <c r="BR27" i="60"/>
  <c r="BR29" i="60"/>
  <c r="BR31" i="60"/>
  <c r="BR33" i="60"/>
  <c r="BR35" i="60"/>
  <c r="BR37" i="60"/>
  <c r="BR39" i="60"/>
  <c r="BR41" i="60"/>
  <c r="BR43" i="60"/>
  <c r="BR45" i="60"/>
  <c r="BR47" i="60"/>
  <c r="BR49" i="60"/>
  <c r="BR51" i="60"/>
  <c r="BR53" i="60"/>
  <c r="BR55" i="60"/>
  <c r="BR57" i="60"/>
  <c r="BR59" i="60"/>
  <c r="BR61" i="60"/>
  <c r="BR63" i="60"/>
  <c r="BR65" i="60"/>
  <c r="BR67" i="60"/>
  <c r="BR69" i="60"/>
  <c r="BR11" i="61"/>
  <c r="BR13" i="61"/>
  <c r="BR15" i="61"/>
  <c r="BR17" i="61"/>
  <c r="BR19" i="61"/>
  <c r="BR21" i="61"/>
  <c r="BR23" i="61"/>
  <c r="BR25" i="61"/>
  <c r="BR27" i="61"/>
  <c r="BR29" i="61"/>
  <c r="BR31" i="61"/>
  <c r="BR33" i="61"/>
  <c r="BR35" i="61"/>
  <c r="BR37" i="61"/>
  <c r="BR39" i="61"/>
  <c r="BR41" i="61"/>
  <c r="BR43" i="61"/>
  <c r="BR45" i="61"/>
  <c r="BR47" i="61"/>
  <c r="BR49" i="61"/>
  <c r="BR51" i="61"/>
  <c r="BR53" i="61"/>
  <c r="BR55" i="61"/>
  <c r="BR57" i="61"/>
  <c r="BR59" i="61"/>
  <c r="BR61" i="61"/>
  <c r="BR63" i="61"/>
  <c r="BR65" i="61"/>
  <c r="BR67" i="61"/>
  <c r="BR69" i="61"/>
  <c r="BR11" i="59"/>
  <c r="BR13" i="59"/>
  <c r="BR15" i="59"/>
  <c r="BR17" i="59"/>
  <c r="BR19" i="59"/>
  <c r="BR21" i="59"/>
  <c r="BR23" i="59"/>
  <c r="BR25" i="59"/>
  <c r="BR27" i="59"/>
  <c r="BR29" i="59"/>
  <c r="BR31" i="59"/>
  <c r="BR33" i="59"/>
  <c r="BR35" i="59"/>
  <c r="BR37" i="59"/>
  <c r="BR39" i="59"/>
  <c r="BR41" i="59"/>
  <c r="BR43" i="59"/>
  <c r="BR45" i="59"/>
  <c r="BR47" i="59"/>
  <c r="BR49" i="59"/>
  <c r="BR51" i="59"/>
  <c r="BR53" i="59"/>
  <c r="BR55" i="59"/>
  <c r="BR57" i="59"/>
  <c r="BR59" i="59"/>
  <c r="BR61" i="59"/>
  <c r="BR63" i="59"/>
  <c r="BR65" i="59"/>
  <c r="BR67" i="59"/>
  <c r="BR69" i="59"/>
  <c r="BR11" i="51"/>
  <c r="BR13" i="51"/>
  <c r="BR15" i="51"/>
  <c r="BR17" i="51"/>
  <c r="BR19" i="51"/>
  <c r="BR21" i="51"/>
  <c r="BR23" i="51"/>
  <c r="BR25" i="51"/>
  <c r="BR27" i="51"/>
  <c r="BR29" i="51"/>
  <c r="BR31" i="51"/>
  <c r="BR33" i="51"/>
  <c r="BR35" i="51"/>
  <c r="BR37" i="51"/>
  <c r="BR39" i="51"/>
  <c r="BR41" i="51"/>
  <c r="BR43" i="51"/>
  <c r="BR45" i="51"/>
  <c r="BR47" i="51"/>
  <c r="BR49" i="51"/>
  <c r="BR51" i="51"/>
  <c r="BR53" i="51"/>
  <c r="BR55" i="51"/>
  <c r="BR57" i="51"/>
  <c r="BR59" i="51"/>
  <c r="BR61" i="51"/>
  <c r="BR63" i="51"/>
  <c r="BR65" i="51"/>
  <c r="BR67" i="51"/>
  <c r="BR69" i="51"/>
  <c r="BR9" i="52"/>
  <c r="BR9" i="53"/>
  <c r="BR9" i="54"/>
  <c r="BR9" i="55"/>
  <c r="BR9" i="56"/>
  <c r="BR9" i="57"/>
  <c r="BR9" i="58"/>
  <c r="BR9" i="60"/>
  <c r="BR9" i="61"/>
  <c r="BR9" i="59"/>
  <c r="BR9" i="51"/>
  <c r="BR11" i="50"/>
  <c r="BR13" i="50"/>
  <c r="BR15" i="50"/>
  <c r="BR17" i="50"/>
  <c r="BR19" i="50"/>
  <c r="BR21" i="50"/>
  <c r="BR23" i="50"/>
  <c r="BR25" i="50"/>
  <c r="BR27" i="50"/>
  <c r="BR29" i="50"/>
  <c r="BR31" i="50"/>
  <c r="BR33" i="50"/>
  <c r="BR35" i="50"/>
  <c r="BR37" i="50"/>
  <c r="BR39" i="50"/>
  <c r="BR41" i="50"/>
  <c r="BR43" i="50"/>
  <c r="BR45" i="50"/>
  <c r="BR47" i="50"/>
  <c r="BR49" i="50"/>
  <c r="BR51" i="50"/>
  <c r="BR53" i="50"/>
  <c r="BR55" i="50"/>
  <c r="BR57" i="50"/>
  <c r="BR59" i="50"/>
  <c r="BR61" i="50"/>
  <c r="BR63" i="50"/>
  <c r="BR65" i="50"/>
  <c r="BR67" i="50"/>
  <c r="BR69" i="50"/>
  <c r="BR9" i="50"/>
  <c r="N14" i="3" l="1"/>
  <c r="AV102" i="61" l="1"/>
  <c r="AV100" i="61"/>
  <c r="A79" i="61"/>
  <c r="A80" i="61" s="1"/>
  <c r="A81" i="61" s="1"/>
  <c r="A82" i="61" s="1"/>
  <c r="CE73" i="61"/>
  <c r="Y73" i="61"/>
  <c r="AY71" i="61"/>
  <c r="AX71" i="61"/>
  <c r="Y71" i="61"/>
  <c r="AV70" i="61"/>
  <c r="CE69" i="61"/>
  <c r="CC69" i="61"/>
  <c r="CA69" i="61"/>
  <c r="BW69" i="61"/>
  <c r="BT69" i="61"/>
  <c r="BS69" i="61"/>
  <c r="BD69" i="61"/>
  <c r="AG69" i="61"/>
  <c r="AV68" i="61"/>
  <c r="CE67" i="61"/>
  <c r="CC67" i="61"/>
  <c r="CA67" i="61"/>
  <c r="BW67" i="61"/>
  <c r="BT67" i="61"/>
  <c r="BU67" i="61" s="1"/>
  <c r="BS67" i="61"/>
  <c r="BD67" i="61"/>
  <c r="AG67" i="61"/>
  <c r="AV66" i="61"/>
  <c r="CE65" i="61"/>
  <c r="CC65" i="61"/>
  <c r="CA65" i="61"/>
  <c r="BW65" i="61"/>
  <c r="BT65" i="61"/>
  <c r="BS65" i="61"/>
  <c r="BD65" i="61"/>
  <c r="AG65" i="61"/>
  <c r="AV64" i="61"/>
  <c r="CE63" i="61"/>
  <c r="CC63" i="61"/>
  <c r="CA63" i="61"/>
  <c r="BW63" i="61"/>
  <c r="BT63" i="61"/>
  <c r="BS63" i="61"/>
  <c r="BD63" i="61"/>
  <c r="AG63" i="61"/>
  <c r="AV62" i="61"/>
  <c r="CE61" i="61"/>
  <c r="CC61" i="61"/>
  <c r="CA61" i="61"/>
  <c r="BW61" i="61"/>
  <c r="BT61" i="61"/>
  <c r="BS61" i="61"/>
  <c r="BD61" i="61"/>
  <c r="AG61" i="61"/>
  <c r="AV60" i="61"/>
  <c r="CE59" i="61"/>
  <c r="CC59" i="61"/>
  <c r="CA59" i="61"/>
  <c r="BW59" i="61"/>
  <c r="BT59" i="61"/>
  <c r="BS59" i="61"/>
  <c r="BD59" i="61"/>
  <c r="AG59" i="61"/>
  <c r="AV58" i="61"/>
  <c r="CE57" i="61"/>
  <c r="CC57" i="61"/>
  <c r="CA57" i="61"/>
  <c r="BW57" i="61"/>
  <c r="BT57" i="61"/>
  <c r="BS57" i="61"/>
  <c r="BU57" i="61" s="1"/>
  <c r="BD57" i="61"/>
  <c r="AG57" i="61"/>
  <c r="AV56" i="61"/>
  <c r="CE55" i="61"/>
  <c r="CC55" i="61"/>
  <c r="CA55" i="61"/>
  <c r="BW55" i="61"/>
  <c r="BT55" i="61"/>
  <c r="BS55" i="61"/>
  <c r="BD55" i="61"/>
  <c r="AG55" i="61"/>
  <c r="AV54" i="61"/>
  <c r="CE53" i="61"/>
  <c r="CC53" i="61"/>
  <c r="CA53" i="61"/>
  <c r="BW53" i="61"/>
  <c r="BT53" i="61"/>
  <c r="BS53" i="61"/>
  <c r="BU53" i="61" s="1"/>
  <c r="BD53" i="61"/>
  <c r="AG53" i="61"/>
  <c r="AV52" i="61"/>
  <c r="CE51" i="61"/>
  <c r="CC51" i="61"/>
  <c r="CA51" i="61"/>
  <c r="BW51" i="61"/>
  <c r="BT51" i="61"/>
  <c r="BS51" i="61"/>
  <c r="BD51" i="61"/>
  <c r="AG51" i="61"/>
  <c r="AV50" i="61"/>
  <c r="CE49" i="61"/>
  <c r="CC49" i="61"/>
  <c r="CA49" i="61"/>
  <c r="BW49" i="61"/>
  <c r="BT49" i="61"/>
  <c r="BS49" i="61"/>
  <c r="BU49" i="61" s="1"/>
  <c r="BD49" i="61"/>
  <c r="AG49" i="61"/>
  <c r="AV48" i="61"/>
  <c r="CE47" i="61"/>
  <c r="CC47" i="61"/>
  <c r="CA47" i="61"/>
  <c r="BW47" i="61"/>
  <c r="BT47" i="61"/>
  <c r="BS47" i="61"/>
  <c r="BD47" i="61"/>
  <c r="AG47" i="61"/>
  <c r="AV46" i="61"/>
  <c r="CE45" i="61"/>
  <c r="CC45" i="61"/>
  <c r="CA45" i="61"/>
  <c r="BW45" i="61"/>
  <c r="BT45" i="61"/>
  <c r="BS45" i="61"/>
  <c r="BD45" i="61"/>
  <c r="AG45" i="61"/>
  <c r="AV44" i="61"/>
  <c r="CE43" i="61"/>
  <c r="CC43" i="61"/>
  <c r="CA43" i="61"/>
  <c r="BW43" i="61"/>
  <c r="BT43" i="61"/>
  <c r="BS43" i="61"/>
  <c r="BD43" i="61"/>
  <c r="AG43" i="61"/>
  <c r="AV42" i="61"/>
  <c r="CE41" i="61"/>
  <c r="CC41" i="61"/>
  <c r="CA41" i="61"/>
  <c r="BW41" i="61"/>
  <c r="BT41" i="61"/>
  <c r="BS41" i="61"/>
  <c r="BU41" i="61" s="1"/>
  <c r="BD41" i="61"/>
  <c r="AG41" i="61"/>
  <c r="AV40" i="61"/>
  <c r="CE39" i="61"/>
  <c r="CC39" i="61"/>
  <c r="CA39" i="61"/>
  <c r="BW39" i="61"/>
  <c r="BT39" i="61"/>
  <c r="BS39" i="61"/>
  <c r="BD39" i="61"/>
  <c r="AG39" i="61"/>
  <c r="AV38" i="61"/>
  <c r="CE37" i="61"/>
  <c r="CC37" i="61"/>
  <c r="CA37" i="61"/>
  <c r="BW37" i="61"/>
  <c r="BT37" i="61"/>
  <c r="BS37" i="61"/>
  <c r="BD37" i="61"/>
  <c r="AG37" i="61"/>
  <c r="AV36" i="61"/>
  <c r="CE35" i="61"/>
  <c r="CC35" i="61"/>
  <c r="CA35" i="61"/>
  <c r="BW35" i="61"/>
  <c r="BT35" i="61"/>
  <c r="BS35" i="61"/>
  <c r="BD35" i="61"/>
  <c r="AG35" i="61"/>
  <c r="AV34" i="61"/>
  <c r="CE33" i="61"/>
  <c r="CC33" i="61"/>
  <c r="CA33" i="61"/>
  <c r="BW33" i="61"/>
  <c r="BT33" i="61"/>
  <c r="BS33" i="61"/>
  <c r="BD33" i="61"/>
  <c r="AG33" i="61"/>
  <c r="AV32" i="61"/>
  <c r="CE31" i="61"/>
  <c r="CC31" i="61"/>
  <c r="CA31" i="61"/>
  <c r="BW31" i="61"/>
  <c r="BT31" i="61"/>
  <c r="BS31" i="61"/>
  <c r="BD31" i="61"/>
  <c r="AG31" i="61"/>
  <c r="AV30" i="61"/>
  <c r="CE29" i="61"/>
  <c r="CC29" i="61"/>
  <c r="CA29" i="61"/>
  <c r="BW29" i="61"/>
  <c r="BT29" i="61"/>
  <c r="BS29" i="61"/>
  <c r="BD29" i="61"/>
  <c r="AG29" i="61"/>
  <c r="AV28" i="61"/>
  <c r="CE27" i="61"/>
  <c r="CC27" i="61"/>
  <c r="CA27" i="61"/>
  <c r="BW27" i="61"/>
  <c r="BT27" i="61"/>
  <c r="BS27" i="61"/>
  <c r="BD27" i="61"/>
  <c r="AG27" i="61"/>
  <c r="AV26" i="61"/>
  <c r="CE25" i="61"/>
  <c r="CC25" i="61"/>
  <c r="CA25" i="61"/>
  <c r="BW25" i="61"/>
  <c r="BT25" i="61"/>
  <c r="BS25" i="61"/>
  <c r="BD25" i="61"/>
  <c r="AG25" i="61"/>
  <c r="AV24" i="61"/>
  <c r="CE23" i="61"/>
  <c r="CC23" i="61"/>
  <c r="CA23" i="61"/>
  <c r="BW23" i="61"/>
  <c r="BT23" i="61"/>
  <c r="BS23" i="61"/>
  <c r="BD23" i="61"/>
  <c r="AG23" i="61"/>
  <c r="AV22" i="61"/>
  <c r="CE21" i="61"/>
  <c r="CC21" i="61"/>
  <c r="CA21" i="61"/>
  <c r="BW21" i="61"/>
  <c r="BT21" i="61"/>
  <c r="BS21" i="61"/>
  <c r="BU21" i="61" s="1"/>
  <c r="BD21" i="61"/>
  <c r="AG21" i="61"/>
  <c r="AV20" i="61"/>
  <c r="CE19" i="61"/>
  <c r="CC19" i="61"/>
  <c r="CA19" i="61"/>
  <c r="BW19" i="61"/>
  <c r="BT19" i="61"/>
  <c r="BS19" i="61"/>
  <c r="BD19" i="61"/>
  <c r="AG19" i="61"/>
  <c r="AV18" i="61"/>
  <c r="CE17" i="61"/>
  <c r="CC17" i="61"/>
  <c r="CA17" i="61"/>
  <c r="BW17" i="61"/>
  <c r="BT17" i="61"/>
  <c r="BS17" i="61"/>
  <c r="BU17" i="61" s="1"/>
  <c r="BD17" i="61"/>
  <c r="AG17" i="61"/>
  <c r="AV16" i="61"/>
  <c r="CE15" i="61"/>
  <c r="CC15" i="61"/>
  <c r="CA15" i="61"/>
  <c r="BW15" i="61"/>
  <c r="BT15" i="61"/>
  <c r="BU15" i="61" s="1"/>
  <c r="BS15" i="61"/>
  <c r="BD15" i="61"/>
  <c r="AG15" i="61"/>
  <c r="AV14" i="61"/>
  <c r="CE13" i="61"/>
  <c r="CC13" i="61"/>
  <c r="CA13" i="61"/>
  <c r="BW13" i="61"/>
  <c r="BT13" i="61"/>
  <c r="BS13" i="61"/>
  <c r="BD13" i="61"/>
  <c r="AG13" i="61"/>
  <c r="AV12" i="61"/>
  <c r="CE11" i="61"/>
  <c r="CC11" i="61"/>
  <c r="CA11" i="61"/>
  <c r="BW11" i="61"/>
  <c r="BT11" i="61"/>
  <c r="BS11" i="61"/>
  <c r="BD11" i="61"/>
  <c r="AG11" i="61"/>
  <c r="AV10" i="61"/>
  <c r="CE9" i="61"/>
  <c r="CC9" i="61"/>
  <c r="CA9" i="61"/>
  <c r="BW9" i="61"/>
  <c r="BT9" i="61"/>
  <c r="BS9" i="61"/>
  <c r="BU9" i="61" s="1"/>
  <c r="BD9" i="61"/>
  <c r="AG9" i="61"/>
  <c r="A9" i="61"/>
  <c r="X3" i="61"/>
  <c r="C3" i="61"/>
  <c r="AV102" i="60"/>
  <c r="AV100" i="60"/>
  <c r="A79" i="60"/>
  <c r="A80" i="60" s="1"/>
  <c r="A81" i="60" s="1"/>
  <c r="A82" i="60" s="1"/>
  <c r="CE73" i="60"/>
  <c r="Y73" i="60"/>
  <c r="AY71" i="60"/>
  <c r="AX71" i="60"/>
  <c r="Y71" i="60"/>
  <c r="AV70" i="60"/>
  <c r="CE69" i="60"/>
  <c r="CC69" i="60"/>
  <c r="CA69" i="60"/>
  <c r="BW69" i="60"/>
  <c r="BT69" i="60"/>
  <c r="BS69" i="60"/>
  <c r="BD69" i="60"/>
  <c r="AG69" i="60"/>
  <c r="AV68" i="60"/>
  <c r="CE67" i="60"/>
  <c r="CC67" i="60"/>
  <c r="CA67" i="60"/>
  <c r="BW67" i="60"/>
  <c r="BT67" i="60"/>
  <c r="BS67" i="60"/>
  <c r="BD67" i="60"/>
  <c r="AG67" i="60"/>
  <c r="AV66" i="60"/>
  <c r="CE65" i="60"/>
  <c r="CC65" i="60"/>
  <c r="CA65" i="60"/>
  <c r="BW65" i="60"/>
  <c r="BT65" i="60"/>
  <c r="BS65" i="60"/>
  <c r="BD65" i="60"/>
  <c r="AG65" i="60"/>
  <c r="AV64" i="60"/>
  <c r="CE63" i="60"/>
  <c r="CC63" i="60"/>
  <c r="CA63" i="60"/>
  <c r="BW63" i="60"/>
  <c r="BT63" i="60"/>
  <c r="BS63" i="60"/>
  <c r="BD63" i="60"/>
  <c r="AG63" i="60"/>
  <c r="AV62" i="60"/>
  <c r="CE61" i="60"/>
  <c r="CC61" i="60"/>
  <c r="CA61" i="60"/>
  <c r="BW61" i="60"/>
  <c r="BU61" i="60"/>
  <c r="BT61" i="60"/>
  <c r="BS61" i="60"/>
  <c r="BD61" i="60"/>
  <c r="AG61" i="60"/>
  <c r="AV60" i="60"/>
  <c r="CE59" i="60"/>
  <c r="CC59" i="60"/>
  <c r="CA59" i="60"/>
  <c r="BW59" i="60"/>
  <c r="BT59" i="60"/>
  <c r="BS59" i="60"/>
  <c r="BD59" i="60"/>
  <c r="AG59" i="60"/>
  <c r="AV58" i="60"/>
  <c r="CE57" i="60"/>
  <c r="CC57" i="60"/>
  <c r="CA57" i="60"/>
  <c r="BW57" i="60"/>
  <c r="BT57" i="60"/>
  <c r="BS57" i="60"/>
  <c r="BD57" i="60"/>
  <c r="AG57" i="60"/>
  <c r="AV56" i="60"/>
  <c r="CE55" i="60"/>
  <c r="CC55" i="60"/>
  <c r="CA55" i="60"/>
  <c r="BW55" i="60"/>
  <c r="BT55" i="60"/>
  <c r="BS55" i="60"/>
  <c r="BD55" i="60"/>
  <c r="AG55" i="60"/>
  <c r="AV54" i="60"/>
  <c r="CE53" i="60"/>
  <c r="CC53" i="60"/>
  <c r="CA53" i="60"/>
  <c r="BW53" i="60"/>
  <c r="BT53" i="60"/>
  <c r="BS53" i="60"/>
  <c r="BD53" i="60"/>
  <c r="AG53" i="60"/>
  <c r="AV52" i="60"/>
  <c r="CE51" i="60"/>
  <c r="CC51" i="60"/>
  <c r="CA51" i="60"/>
  <c r="BW51" i="60"/>
  <c r="BT51" i="60"/>
  <c r="BS51" i="60"/>
  <c r="BD51" i="60"/>
  <c r="AG51" i="60"/>
  <c r="AV50" i="60"/>
  <c r="CE49" i="60"/>
  <c r="CC49" i="60"/>
  <c r="CA49" i="60"/>
  <c r="BW49" i="60"/>
  <c r="BT49" i="60"/>
  <c r="BS49" i="60"/>
  <c r="BD49" i="60"/>
  <c r="AG49" i="60"/>
  <c r="AV48" i="60"/>
  <c r="CE47" i="60"/>
  <c r="CC47" i="60"/>
  <c r="CA47" i="60"/>
  <c r="BW47" i="60"/>
  <c r="BT47" i="60"/>
  <c r="BS47" i="60"/>
  <c r="BD47" i="60"/>
  <c r="AG47" i="60"/>
  <c r="AV46" i="60"/>
  <c r="CE45" i="60"/>
  <c r="CC45" i="60"/>
  <c r="CA45" i="60"/>
  <c r="BW45" i="60"/>
  <c r="BT45" i="60"/>
  <c r="BS45" i="60"/>
  <c r="BD45" i="60"/>
  <c r="AG45" i="60"/>
  <c r="AV44" i="60"/>
  <c r="CE43" i="60"/>
  <c r="CC43" i="60"/>
  <c r="CA43" i="60"/>
  <c r="BW43" i="60"/>
  <c r="BT43" i="60"/>
  <c r="BS43" i="60"/>
  <c r="BD43" i="60"/>
  <c r="AG43" i="60"/>
  <c r="AV42" i="60"/>
  <c r="CE41" i="60"/>
  <c r="CC41" i="60"/>
  <c r="CA41" i="60"/>
  <c r="BW41" i="60"/>
  <c r="BT41" i="60"/>
  <c r="BS41" i="60"/>
  <c r="BD41" i="60"/>
  <c r="AG41" i="60"/>
  <c r="AV40" i="60"/>
  <c r="CE39" i="60"/>
  <c r="CC39" i="60"/>
  <c r="CA39" i="60"/>
  <c r="BW39" i="60"/>
  <c r="BT39" i="60"/>
  <c r="BS39" i="60"/>
  <c r="BD39" i="60"/>
  <c r="AG39" i="60"/>
  <c r="AV38" i="60"/>
  <c r="CE37" i="60"/>
  <c r="CC37" i="60"/>
  <c r="CA37" i="60"/>
  <c r="BW37" i="60"/>
  <c r="BT37" i="60"/>
  <c r="BS37" i="60"/>
  <c r="BD37" i="60"/>
  <c r="AG37" i="60"/>
  <c r="AV36" i="60"/>
  <c r="CE35" i="60"/>
  <c r="CC35" i="60"/>
  <c r="CA35" i="60"/>
  <c r="BW35" i="60"/>
  <c r="BT35" i="60"/>
  <c r="BS35" i="60"/>
  <c r="BD35" i="60"/>
  <c r="AG35" i="60"/>
  <c r="AV34" i="60"/>
  <c r="CE33" i="60"/>
  <c r="CC33" i="60"/>
  <c r="CA33" i="60"/>
  <c r="BW33" i="60"/>
  <c r="BT33" i="60"/>
  <c r="BS33" i="60"/>
  <c r="BD33" i="60"/>
  <c r="AG33" i="60"/>
  <c r="AV32" i="60"/>
  <c r="CE31" i="60"/>
  <c r="CC31" i="60"/>
  <c r="CA31" i="60"/>
  <c r="BW31" i="60"/>
  <c r="BT31" i="60"/>
  <c r="BS31" i="60"/>
  <c r="BD31" i="60"/>
  <c r="AG31" i="60"/>
  <c r="AV30" i="60"/>
  <c r="CE29" i="60"/>
  <c r="CC29" i="60"/>
  <c r="CA29" i="60"/>
  <c r="BW29" i="60"/>
  <c r="BT29" i="60"/>
  <c r="BS29" i="60"/>
  <c r="BD29" i="60"/>
  <c r="AG29" i="60"/>
  <c r="AV28" i="60"/>
  <c r="CE27" i="60"/>
  <c r="CC27" i="60"/>
  <c r="CA27" i="60"/>
  <c r="BW27" i="60"/>
  <c r="BT27" i="60"/>
  <c r="BS27" i="60"/>
  <c r="BD27" i="60"/>
  <c r="AG27" i="60"/>
  <c r="AV26" i="60"/>
  <c r="CE25" i="60"/>
  <c r="CC25" i="60"/>
  <c r="CA25" i="60"/>
  <c r="BW25" i="60"/>
  <c r="BT25" i="60"/>
  <c r="BS25" i="60"/>
  <c r="BD25" i="60"/>
  <c r="AG25" i="60"/>
  <c r="AV24" i="60"/>
  <c r="CE23" i="60"/>
  <c r="CC23" i="60"/>
  <c r="CA23" i="60"/>
  <c r="BW23" i="60"/>
  <c r="BT23" i="60"/>
  <c r="BS23" i="60"/>
  <c r="BD23" i="60"/>
  <c r="AG23" i="60"/>
  <c r="AV22" i="60"/>
  <c r="CE21" i="60"/>
  <c r="CC21" i="60"/>
  <c r="CA21" i="60"/>
  <c r="BW21" i="60"/>
  <c r="BT21" i="60"/>
  <c r="BS21" i="60"/>
  <c r="BD21" i="60"/>
  <c r="AG21" i="60"/>
  <c r="AV20" i="60"/>
  <c r="CE19" i="60"/>
  <c r="CC19" i="60"/>
  <c r="CA19" i="60"/>
  <c r="BW19" i="60"/>
  <c r="BT19" i="60"/>
  <c r="BS19" i="60"/>
  <c r="BD19" i="60"/>
  <c r="AG19" i="60"/>
  <c r="AV18" i="60"/>
  <c r="CE17" i="60"/>
  <c r="CC17" i="60"/>
  <c r="CA17" i="60"/>
  <c r="BW17" i="60"/>
  <c r="BT17" i="60"/>
  <c r="BS17" i="60"/>
  <c r="BD17" i="60"/>
  <c r="AG17" i="60"/>
  <c r="AV16" i="60"/>
  <c r="CE15" i="60"/>
  <c r="CC15" i="60"/>
  <c r="CA15" i="60"/>
  <c r="BW15" i="60"/>
  <c r="BT15" i="60"/>
  <c r="BS15" i="60"/>
  <c r="BD15" i="60"/>
  <c r="AG15" i="60"/>
  <c r="AV14" i="60"/>
  <c r="CE13" i="60"/>
  <c r="CC13" i="60"/>
  <c r="CA13" i="60"/>
  <c r="BW13" i="60"/>
  <c r="BT13" i="60"/>
  <c r="BS13" i="60"/>
  <c r="BD13" i="60"/>
  <c r="AG13" i="60"/>
  <c r="AV12" i="60"/>
  <c r="CE11" i="60"/>
  <c r="CC11" i="60"/>
  <c r="CA11" i="60"/>
  <c r="BW11" i="60"/>
  <c r="BT11" i="60"/>
  <c r="BS11" i="60"/>
  <c r="BD11" i="60"/>
  <c r="AG11" i="60"/>
  <c r="AV10" i="60"/>
  <c r="CE9" i="60"/>
  <c r="CC9" i="60"/>
  <c r="CA9" i="60"/>
  <c r="BW9" i="60"/>
  <c r="BT9" i="60"/>
  <c r="BS9" i="60"/>
  <c r="BD9" i="60"/>
  <c r="AG9" i="60"/>
  <c r="A9" i="60"/>
  <c r="BQ9" i="60" s="1"/>
  <c r="X3" i="60"/>
  <c r="C3" i="60"/>
  <c r="AV102" i="59"/>
  <c r="AV100" i="59"/>
  <c r="A79" i="59"/>
  <c r="A80" i="59" s="1"/>
  <c r="A81" i="59" s="1"/>
  <c r="A82" i="59" s="1"/>
  <c r="CE73" i="59"/>
  <c r="Y73" i="59"/>
  <c r="AY71" i="59"/>
  <c r="AX71" i="59"/>
  <c r="Y71" i="59"/>
  <c r="AV70" i="59"/>
  <c r="CE69" i="59"/>
  <c r="CC69" i="59"/>
  <c r="CA69" i="59"/>
  <c r="BW69" i="59"/>
  <c r="BT69" i="59"/>
  <c r="BS69" i="59"/>
  <c r="BU69" i="59" s="1"/>
  <c r="BD69" i="59"/>
  <c r="AG69" i="59"/>
  <c r="AV68" i="59"/>
  <c r="CE67" i="59"/>
  <c r="CC67" i="59"/>
  <c r="CA67" i="59"/>
  <c r="BW67" i="59"/>
  <c r="BU67" i="59"/>
  <c r="BT67" i="59"/>
  <c r="BS67" i="59"/>
  <c r="BD67" i="59"/>
  <c r="AG67" i="59"/>
  <c r="AV66" i="59"/>
  <c r="CE65" i="59"/>
  <c r="CC65" i="59"/>
  <c r="CA65" i="59"/>
  <c r="BW65" i="59"/>
  <c r="BT65" i="59"/>
  <c r="BS65" i="59"/>
  <c r="BU65" i="59" s="1"/>
  <c r="BD65" i="59"/>
  <c r="AG65" i="59"/>
  <c r="AV64" i="59"/>
  <c r="CE63" i="59"/>
  <c r="CC63" i="59"/>
  <c r="CA63" i="59"/>
  <c r="BW63" i="59"/>
  <c r="BU63" i="59"/>
  <c r="BT63" i="59"/>
  <c r="BS63" i="59"/>
  <c r="BD63" i="59"/>
  <c r="AG63" i="59"/>
  <c r="AV62" i="59"/>
  <c r="CE61" i="59"/>
  <c r="CC61" i="59"/>
  <c r="CA61" i="59"/>
  <c r="BW61" i="59"/>
  <c r="BT61" i="59"/>
  <c r="BS61" i="59"/>
  <c r="BU61" i="59" s="1"/>
  <c r="BD61" i="59"/>
  <c r="AG61" i="59"/>
  <c r="AV60" i="59"/>
  <c r="CE59" i="59"/>
  <c r="CC59" i="59"/>
  <c r="CA59" i="59"/>
  <c r="BW59" i="59"/>
  <c r="BU59" i="59"/>
  <c r="BT59" i="59"/>
  <c r="BS59" i="59"/>
  <c r="BD59" i="59"/>
  <c r="AG59" i="59"/>
  <c r="AV58" i="59"/>
  <c r="CE57" i="59"/>
  <c r="CC57" i="59"/>
  <c r="CA57" i="59"/>
  <c r="BW57" i="59"/>
  <c r="BU57" i="59"/>
  <c r="BT57" i="59"/>
  <c r="BS57" i="59"/>
  <c r="BD57" i="59"/>
  <c r="AG57" i="59"/>
  <c r="AV56" i="59"/>
  <c r="CE55" i="59"/>
  <c r="CC55" i="59"/>
  <c r="CA55" i="59"/>
  <c r="BW55" i="59"/>
  <c r="BT55" i="59"/>
  <c r="BS55" i="59"/>
  <c r="BU55" i="59" s="1"/>
  <c r="BD55" i="59"/>
  <c r="AG55" i="59"/>
  <c r="AV54" i="59"/>
  <c r="CE53" i="59"/>
  <c r="CC53" i="59"/>
  <c r="CA53" i="59"/>
  <c r="BW53" i="59"/>
  <c r="BT53" i="59"/>
  <c r="BU53" i="59" s="1"/>
  <c r="BS53" i="59"/>
  <c r="BD53" i="59"/>
  <c r="AG53" i="59"/>
  <c r="AV52" i="59"/>
  <c r="CE51" i="59"/>
  <c r="CC51" i="59"/>
  <c r="CA51" i="59"/>
  <c r="BW51" i="59"/>
  <c r="BT51" i="59"/>
  <c r="BS51" i="59"/>
  <c r="BD51" i="59"/>
  <c r="AG51" i="59"/>
  <c r="AV50" i="59"/>
  <c r="CE49" i="59"/>
  <c r="CC49" i="59"/>
  <c r="CA49" i="59"/>
  <c r="BW49" i="59"/>
  <c r="BT49" i="59"/>
  <c r="BU49" i="59" s="1"/>
  <c r="BS49" i="59"/>
  <c r="BD49" i="59"/>
  <c r="AG49" i="59"/>
  <c r="AV48" i="59"/>
  <c r="CE47" i="59"/>
  <c r="CC47" i="59"/>
  <c r="CA47" i="59"/>
  <c r="BW47" i="59"/>
  <c r="BT47" i="59"/>
  <c r="BU47" i="59" s="1"/>
  <c r="BS47" i="59"/>
  <c r="BD47" i="59"/>
  <c r="AG47" i="59"/>
  <c r="AV46" i="59"/>
  <c r="CE45" i="59"/>
  <c r="CC45" i="59"/>
  <c r="CA45" i="59"/>
  <c r="BW45" i="59"/>
  <c r="BT45" i="59"/>
  <c r="BS45" i="59"/>
  <c r="BD45" i="59"/>
  <c r="AG45" i="59"/>
  <c r="AV44" i="59"/>
  <c r="CE43" i="59"/>
  <c r="CC43" i="59"/>
  <c r="CA43" i="59"/>
  <c r="BW43" i="59"/>
  <c r="BT43" i="59"/>
  <c r="BU43" i="59" s="1"/>
  <c r="BS43" i="59"/>
  <c r="BD43" i="59"/>
  <c r="AG43" i="59"/>
  <c r="AV42" i="59"/>
  <c r="CE41" i="59"/>
  <c r="CC41" i="59"/>
  <c r="CA41" i="59"/>
  <c r="BW41" i="59"/>
  <c r="BT41" i="59"/>
  <c r="BS41" i="59"/>
  <c r="BD41" i="59"/>
  <c r="AG41" i="59"/>
  <c r="AV40" i="59"/>
  <c r="CE39" i="59"/>
  <c r="CC39" i="59"/>
  <c r="CA39" i="59"/>
  <c r="BW39" i="59"/>
  <c r="BU39" i="59"/>
  <c r="BT39" i="59"/>
  <c r="BS39" i="59"/>
  <c r="BD39" i="59"/>
  <c r="AG39" i="59"/>
  <c r="AV38" i="59"/>
  <c r="CE37" i="59"/>
  <c r="CC37" i="59"/>
  <c r="CA37" i="59"/>
  <c r="BW37" i="59"/>
  <c r="BT37" i="59"/>
  <c r="BS37" i="59"/>
  <c r="BD37" i="59"/>
  <c r="AG37" i="59"/>
  <c r="AV36" i="59"/>
  <c r="CE35" i="59"/>
  <c r="CC35" i="59"/>
  <c r="CA35" i="59"/>
  <c r="BW35" i="59"/>
  <c r="BT35" i="59"/>
  <c r="BS35" i="59"/>
  <c r="BU35" i="59" s="1"/>
  <c r="BD35" i="59"/>
  <c r="AG35" i="59"/>
  <c r="AV34" i="59"/>
  <c r="CE33" i="59"/>
  <c r="CC33" i="59"/>
  <c r="CA33" i="59"/>
  <c r="BW33" i="59"/>
  <c r="BT33" i="59"/>
  <c r="BU33" i="59" s="1"/>
  <c r="BS33" i="59"/>
  <c r="BD33" i="59"/>
  <c r="AG33" i="59"/>
  <c r="AV32" i="59"/>
  <c r="CE31" i="59"/>
  <c r="CC31" i="59"/>
  <c r="CA31" i="59"/>
  <c r="BW31" i="59"/>
  <c r="BT31" i="59"/>
  <c r="BS31" i="59"/>
  <c r="BU31" i="59" s="1"/>
  <c r="BD31" i="59"/>
  <c r="AG31" i="59"/>
  <c r="AV30" i="59"/>
  <c r="CE29" i="59"/>
  <c r="CC29" i="59"/>
  <c r="CA29" i="59"/>
  <c r="BW29" i="59"/>
  <c r="BT29" i="59"/>
  <c r="BU29" i="59" s="1"/>
  <c r="BS29" i="59"/>
  <c r="BD29" i="59"/>
  <c r="AG29" i="59"/>
  <c r="AV28" i="59"/>
  <c r="CE27" i="59"/>
  <c r="CC27" i="59"/>
  <c r="CA27" i="59"/>
  <c r="BW27" i="59"/>
  <c r="BU27" i="59"/>
  <c r="BT27" i="59"/>
  <c r="BS27" i="59"/>
  <c r="BD27" i="59"/>
  <c r="AG27" i="59"/>
  <c r="AV26" i="59"/>
  <c r="CE25" i="59"/>
  <c r="CC25" i="59"/>
  <c r="CA25" i="59"/>
  <c r="BW25" i="59"/>
  <c r="BU25" i="59"/>
  <c r="BT25" i="59"/>
  <c r="BS25" i="59"/>
  <c r="BD25" i="59"/>
  <c r="AG25" i="59"/>
  <c r="AV24" i="59"/>
  <c r="CE23" i="59"/>
  <c r="CC23" i="59"/>
  <c r="CA23" i="59"/>
  <c r="BW23" i="59"/>
  <c r="BT23" i="59"/>
  <c r="BS23" i="59"/>
  <c r="BU23" i="59" s="1"/>
  <c r="BD23" i="59"/>
  <c r="AG23" i="59"/>
  <c r="AV22" i="59"/>
  <c r="CE21" i="59"/>
  <c r="CC21" i="59"/>
  <c r="CA21" i="59"/>
  <c r="BW21" i="59"/>
  <c r="BU21" i="59"/>
  <c r="BT21" i="59"/>
  <c r="BS21" i="59"/>
  <c r="BD21" i="59"/>
  <c r="AG21" i="59"/>
  <c r="AV20" i="59"/>
  <c r="CE19" i="59"/>
  <c r="CC19" i="59"/>
  <c r="CA19" i="59"/>
  <c r="BW19" i="59"/>
  <c r="BT19" i="59"/>
  <c r="BS19" i="59"/>
  <c r="BU19" i="59" s="1"/>
  <c r="BD19" i="59"/>
  <c r="AG19" i="59"/>
  <c r="AV18" i="59"/>
  <c r="CE17" i="59"/>
  <c r="CC17" i="59"/>
  <c r="CA17" i="59"/>
  <c r="BW17" i="59"/>
  <c r="BU17" i="59"/>
  <c r="BT17" i="59"/>
  <c r="BS17" i="59"/>
  <c r="BD17" i="59"/>
  <c r="AG17" i="59"/>
  <c r="AV16" i="59"/>
  <c r="CE15" i="59"/>
  <c r="CC15" i="59"/>
  <c r="CA15" i="59"/>
  <c r="BW15" i="59"/>
  <c r="BT15" i="59"/>
  <c r="BS15" i="59"/>
  <c r="BU15" i="59" s="1"/>
  <c r="BD15" i="59"/>
  <c r="AG15" i="59"/>
  <c r="AV14" i="59"/>
  <c r="CE13" i="59"/>
  <c r="CC13" i="59"/>
  <c r="CA13" i="59"/>
  <c r="BW13" i="59"/>
  <c r="BT13" i="59"/>
  <c r="BU13" i="59" s="1"/>
  <c r="BS13" i="59"/>
  <c r="BD13" i="59"/>
  <c r="AG13" i="59"/>
  <c r="AV12" i="59"/>
  <c r="CE11" i="59"/>
  <c r="CC11" i="59"/>
  <c r="CA11" i="59"/>
  <c r="BW11" i="59"/>
  <c r="BT11" i="59"/>
  <c r="BS11" i="59"/>
  <c r="BD11" i="59"/>
  <c r="AG11" i="59"/>
  <c r="AV10" i="59"/>
  <c r="CE9" i="59"/>
  <c r="CC9" i="59"/>
  <c r="CA9" i="59"/>
  <c r="BW9" i="59"/>
  <c r="BT9" i="59"/>
  <c r="BU9" i="59" s="1"/>
  <c r="BS9" i="59"/>
  <c r="BD9" i="59"/>
  <c r="AG9" i="59"/>
  <c r="A9" i="59"/>
  <c r="X3" i="59"/>
  <c r="C3" i="59"/>
  <c r="AV102" i="58"/>
  <c r="AV100" i="58"/>
  <c r="A79" i="58"/>
  <c r="A80" i="58" s="1"/>
  <c r="A81" i="58" s="1"/>
  <c r="A82" i="58" s="1"/>
  <c r="CE73" i="58"/>
  <c r="Y73" i="58"/>
  <c r="AY71" i="58"/>
  <c r="AX71" i="58"/>
  <c r="Y71" i="58"/>
  <c r="AV70" i="58"/>
  <c r="CE69" i="58"/>
  <c r="CC69" i="58"/>
  <c r="CA69" i="58"/>
  <c r="BW69" i="58"/>
  <c r="BT69" i="58"/>
  <c r="BS69" i="58"/>
  <c r="BU69" i="58" s="1"/>
  <c r="BD69" i="58"/>
  <c r="AG69" i="58"/>
  <c r="AV68" i="58"/>
  <c r="CE67" i="58"/>
  <c r="CC67" i="58"/>
  <c r="CA67" i="58"/>
  <c r="BW67" i="58"/>
  <c r="BT67" i="58"/>
  <c r="BS67" i="58"/>
  <c r="BD67" i="58"/>
  <c r="AG67" i="58"/>
  <c r="AV66" i="58"/>
  <c r="CE65" i="58"/>
  <c r="CC65" i="58"/>
  <c r="CA65" i="58"/>
  <c r="BW65" i="58"/>
  <c r="BT65" i="58"/>
  <c r="BS65" i="58"/>
  <c r="BD65" i="58"/>
  <c r="AG65" i="58"/>
  <c r="AV64" i="58"/>
  <c r="CE63" i="58"/>
  <c r="CC63" i="58"/>
  <c r="CA63" i="58"/>
  <c r="BW63" i="58"/>
  <c r="BT63" i="58"/>
  <c r="BS63" i="58"/>
  <c r="BD63" i="58"/>
  <c r="AG63" i="58"/>
  <c r="AV62" i="58"/>
  <c r="CE61" i="58"/>
  <c r="CC61" i="58"/>
  <c r="CA61" i="58"/>
  <c r="BW61" i="58"/>
  <c r="BT61" i="58"/>
  <c r="BU61" i="58" s="1"/>
  <c r="BS61" i="58"/>
  <c r="BD61" i="58"/>
  <c r="AG61" i="58"/>
  <c r="AV60" i="58"/>
  <c r="CE59" i="58"/>
  <c r="CC59" i="58"/>
  <c r="CA59" i="58"/>
  <c r="BW59" i="58"/>
  <c r="BT59" i="58"/>
  <c r="BS59" i="58"/>
  <c r="BD59" i="58"/>
  <c r="AG59" i="58"/>
  <c r="AV58" i="58"/>
  <c r="CE57" i="58"/>
  <c r="CC57" i="58"/>
  <c r="CA57" i="58"/>
  <c r="BW57" i="58"/>
  <c r="BT57" i="58"/>
  <c r="BS57" i="58"/>
  <c r="BD57" i="58"/>
  <c r="AG57" i="58"/>
  <c r="AV56" i="58"/>
  <c r="CE55" i="58"/>
  <c r="CC55" i="58"/>
  <c r="CA55" i="58"/>
  <c r="BW55" i="58"/>
  <c r="BT55" i="58"/>
  <c r="BS55" i="58"/>
  <c r="BD55" i="58"/>
  <c r="AG55" i="58"/>
  <c r="AV54" i="58"/>
  <c r="CE53" i="58"/>
  <c r="CC53" i="58"/>
  <c r="CA53" i="58"/>
  <c r="BW53" i="58"/>
  <c r="BT53" i="58"/>
  <c r="BS53" i="58"/>
  <c r="BD53" i="58"/>
  <c r="AG53" i="58"/>
  <c r="AV52" i="58"/>
  <c r="CE51" i="58"/>
  <c r="CC51" i="58"/>
  <c r="CA51" i="58"/>
  <c r="BW51" i="58"/>
  <c r="BT51" i="58"/>
  <c r="BS51" i="58"/>
  <c r="BD51" i="58"/>
  <c r="AG51" i="58"/>
  <c r="AV50" i="58"/>
  <c r="CE49" i="58"/>
  <c r="CC49" i="58"/>
  <c r="CA49" i="58"/>
  <c r="BW49" i="58"/>
  <c r="BT49" i="58"/>
  <c r="BS49" i="58"/>
  <c r="BD49" i="58"/>
  <c r="AG49" i="58"/>
  <c r="AV48" i="58"/>
  <c r="CE47" i="58"/>
  <c r="CC47" i="58"/>
  <c r="CA47" i="58"/>
  <c r="BW47" i="58"/>
  <c r="BT47" i="58"/>
  <c r="BS47" i="58"/>
  <c r="BD47" i="58"/>
  <c r="AG47" i="58"/>
  <c r="AV46" i="58"/>
  <c r="CE45" i="58"/>
  <c r="CC45" i="58"/>
  <c r="CA45" i="58"/>
  <c r="BW45" i="58"/>
  <c r="BT45" i="58"/>
  <c r="BS45" i="58"/>
  <c r="BD45" i="58"/>
  <c r="AG45" i="58"/>
  <c r="AV44" i="58"/>
  <c r="CE43" i="58"/>
  <c r="CC43" i="58"/>
  <c r="CA43" i="58"/>
  <c r="BW43" i="58"/>
  <c r="BT43" i="58"/>
  <c r="BS43" i="58"/>
  <c r="BD43" i="58"/>
  <c r="AG43" i="58"/>
  <c r="AV42" i="58"/>
  <c r="CE41" i="58"/>
  <c r="CC41" i="58"/>
  <c r="CA41" i="58"/>
  <c r="BW41" i="58"/>
  <c r="BT41" i="58"/>
  <c r="BS41" i="58"/>
  <c r="BD41" i="58"/>
  <c r="AG41" i="58"/>
  <c r="AV40" i="58"/>
  <c r="CE39" i="58"/>
  <c r="CC39" i="58"/>
  <c r="CA39" i="58"/>
  <c r="BW39" i="58"/>
  <c r="BT39" i="58"/>
  <c r="BS39" i="58"/>
  <c r="BD39" i="58"/>
  <c r="AG39" i="58"/>
  <c r="AV38" i="58"/>
  <c r="CE37" i="58"/>
  <c r="CC37" i="58"/>
  <c r="CA37" i="58"/>
  <c r="BW37" i="58"/>
  <c r="BT37" i="58"/>
  <c r="BS37" i="58"/>
  <c r="BD37" i="58"/>
  <c r="AG37" i="58"/>
  <c r="AV36" i="58"/>
  <c r="CE35" i="58"/>
  <c r="CC35" i="58"/>
  <c r="CA35" i="58"/>
  <c r="BW35" i="58"/>
  <c r="BT35" i="58"/>
  <c r="BS35" i="58"/>
  <c r="BD35" i="58"/>
  <c r="AG35" i="58"/>
  <c r="AV34" i="58"/>
  <c r="CE33" i="58"/>
  <c r="CC33" i="58"/>
  <c r="CA33" i="58"/>
  <c r="BW33" i="58"/>
  <c r="BT33" i="58"/>
  <c r="BS33" i="58"/>
  <c r="BD33" i="58"/>
  <c r="AG33" i="58"/>
  <c r="AV32" i="58"/>
  <c r="CE31" i="58"/>
  <c r="CC31" i="58"/>
  <c r="CA31" i="58"/>
  <c r="BW31" i="58"/>
  <c r="BT31" i="58"/>
  <c r="BS31" i="58"/>
  <c r="BD31" i="58"/>
  <c r="AG31" i="58"/>
  <c r="AV30" i="58"/>
  <c r="CE29" i="58"/>
  <c r="CC29" i="58"/>
  <c r="CA29" i="58"/>
  <c r="BW29" i="58"/>
  <c r="BT29" i="58"/>
  <c r="BS29" i="58"/>
  <c r="BD29" i="58"/>
  <c r="AG29" i="58"/>
  <c r="AV28" i="58"/>
  <c r="CE27" i="58"/>
  <c r="CC27" i="58"/>
  <c r="CA27" i="58"/>
  <c r="BW27" i="58"/>
  <c r="BT27" i="58"/>
  <c r="BS27" i="58"/>
  <c r="BD27" i="58"/>
  <c r="AG27" i="58"/>
  <c r="AV26" i="58"/>
  <c r="CE25" i="58"/>
  <c r="CC25" i="58"/>
  <c r="CA25" i="58"/>
  <c r="BW25" i="58"/>
  <c r="BT25" i="58"/>
  <c r="BS25" i="58"/>
  <c r="BD25" i="58"/>
  <c r="AG25" i="58"/>
  <c r="AV24" i="58"/>
  <c r="CE23" i="58"/>
  <c r="CC23" i="58"/>
  <c r="CA23" i="58"/>
  <c r="BW23" i="58"/>
  <c r="BT23" i="58"/>
  <c r="BS23" i="58"/>
  <c r="BD23" i="58"/>
  <c r="AG23" i="58"/>
  <c r="AV22" i="58"/>
  <c r="CE21" i="58"/>
  <c r="CC21" i="58"/>
  <c r="CA21" i="58"/>
  <c r="BW21" i="58"/>
  <c r="BT21" i="58"/>
  <c r="BS21" i="58"/>
  <c r="BD21" i="58"/>
  <c r="AG21" i="58"/>
  <c r="AV20" i="58"/>
  <c r="CE19" i="58"/>
  <c r="CC19" i="58"/>
  <c r="CA19" i="58"/>
  <c r="BW19" i="58"/>
  <c r="BT19" i="58"/>
  <c r="BS19" i="58"/>
  <c r="BD19" i="58"/>
  <c r="AG19" i="58"/>
  <c r="AV18" i="58"/>
  <c r="CE17" i="58"/>
  <c r="CC17" i="58"/>
  <c r="CA17" i="58"/>
  <c r="BW17" i="58"/>
  <c r="BT17" i="58"/>
  <c r="BS17" i="58"/>
  <c r="BD17" i="58"/>
  <c r="AG17" i="58"/>
  <c r="AV16" i="58"/>
  <c r="CE15" i="58"/>
  <c r="CC15" i="58"/>
  <c r="CA15" i="58"/>
  <c r="BW15" i="58"/>
  <c r="BT15" i="58"/>
  <c r="BS15" i="58"/>
  <c r="BD15" i="58"/>
  <c r="AG15" i="58"/>
  <c r="AV14" i="58"/>
  <c r="CE13" i="58"/>
  <c r="CC13" i="58"/>
  <c r="CA13" i="58"/>
  <c r="BW13" i="58"/>
  <c r="BT13" i="58"/>
  <c r="BS13" i="58"/>
  <c r="BD13" i="58"/>
  <c r="AG13" i="58"/>
  <c r="AV12" i="58"/>
  <c r="CE11" i="58"/>
  <c r="CC11" i="58"/>
  <c r="CA11" i="58"/>
  <c r="BW11" i="58"/>
  <c r="BT11" i="58"/>
  <c r="BS11" i="58"/>
  <c r="BD11" i="58"/>
  <c r="AG11" i="58"/>
  <c r="AV10" i="58"/>
  <c r="CE9" i="58"/>
  <c r="CC9" i="58"/>
  <c r="CA9" i="58"/>
  <c r="BW9" i="58"/>
  <c r="BT9" i="58"/>
  <c r="BS9" i="58"/>
  <c r="BD9" i="58"/>
  <c r="AG9" i="58"/>
  <c r="A9" i="58"/>
  <c r="X3" i="58"/>
  <c r="C3" i="58"/>
  <c r="AV102" i="57"/>
  <c r="AV100" i="57"/>
  <c r="A79" i="57"/>
  <c r="A80" i="57" s="1"/>
  <c r="A81" i="57" s="1"/>
  <c r="A82" i="57" s="1"/>
  <c r="CE73" i="57"/>
  <c r="Y73" i="57"/>
  <c r="AY71" i="57"/>
  <c r="AX71" i="57"/>
  <c r="Y71" i="57"/>
  <c r="AV70" i="57"/>
  <c r="CE69" i="57"/>
  <c r="CC69" i="57"/>
  <c r="CA69" i="57"/>
  <c r="BW69" i="57"/>
  <c r="BT69" i="57"/>
  <c r="BS69" i="57"/>
  <c r="BD69" i="57"/>
  <c r="AG69" i="57"/>
  <c r="AV68" i="57"/>
  <c r="CE67" i="57"/>
  <c r="CC67" i="57"/>
  <c r="CA67" i="57"/>
  <c r="BW67" i="57"/>
  <c r="BT67" i="57"/>
  <c r="BS67" i="57"/>
  <c r="BD67" i="57"/>
  <c r="AG67" i="57"/>
  <c r="AV66" i="57"/>
  <c r="CE65" i="57"/>
  <c r="CC65" i="57"/>
  <c r="CA65" i="57"/>
  <c r="BW65" i="57"/>
  <c r="BT65" i="57"/>
  <c r="BS65" i="57"/>
  <c r="BD65" i="57"/>
  <c r="AG65" i="57"/>
  <c r="AV64" i="57"/>
  <c r="CE63" i="57"/>
  <c r="CC63" i="57"/>
  <c r="CA63" i="57"/>
  <c r="BW63" i="57"/>
  <c r="BT63" i="57"/>
  <c r="BS63" i="57"/>
  <c r="BD63" i="57"/>
  <c r="AG63" i="57"/>
  <c r="AV62" i="57"/>
  <c r="CE61" i="57"/>
  <c r="CC61" i="57"/>
  <c r="CA61" i="57"/>
  <c r="BW61" i="57"/>
  <c r="BT61" i="57"/>
  <c r="BS61" i="57"/>
  <c r="BD61" i="57"/>
  <c r="AG61" i="57"/>
  <c r="AV60" i="57"/>
  <c r="CE59" i="57"/>
  <c r="CC59" i="57"/>
  <c r="CA59" i="57"/>
  <c r="BW59" i="57"/>
  <c r="BT59" i="57"/>
  <c r="BS59" i="57"/>
  <c r="BD59" i="57"/>
  <c r="AG59" i="57"/>
  <c r="AV58" i="57"/>
  <c r="CE57" i="57"/>
  <c r="CC57" i="57"/>
  <c r="CA57" i="57"/>
  <c r="BW57" i="57"/>
  <c r="BT57" i="57"/>
  <c r="BS57" i="57"/>
  <c r="BU57" i="57" s="1"/>
  <c r="BD57" i="57"/>
  <c r="AG57" i="57"/>
  <c r="AV56" i="57"/>
  <c r="CE55" i="57"/>
  <c r="CC55" i="57"/>
  <c r="CA55" i="57"/>
  <c r="BW55" i="57"/>
  <c r="BT55" i="57"/>
  <c r="BS55" i="57"/>
  <c r="BD55" i="57"/>
  <c r="AG55" i="57"/>
  <c r="AV54" i="57"/>
  <c r="CE53" i="57"/>
  <c r="CC53" i="57"/>
  <c r="CA53" i="57"/>
  <c r="BW53" i="57"/>
  <c r="BT53" i="57"/>
  <c r="BS53" i="57"/>
  <c r="BU53" i="57" s="1"/>
  <c r="BD53" i="57"/>
  <c r="AG53" i="57"/>
  <c r="AV52" i="57"/>
  <c r="CE51" i="57"/>
  <c r="CC51" i="57"/>
  <c r="CA51" i="57"/>
  <c r="BW51" i="57"/>
  <c r="BT51" i="57"/>
  <c r="BS51" i="57"/>
  <c r="BD51" i="57"/>
  <c r="AG51" i="57"/>
  <c r="AV50" i="57"/>
  <c r="CE49" i="57"/>
  <c r="CC49" i="57"/>
  <c r="CA49" i="57"/>
  <c r="BW49" i="57"/>
  <c r="BT49" i="57"/>
  <c r="BS49" i="57"/>
  <c r="BD49" i="57"/>
  <c r="AG49" i="57"/>
  <c r="AV48" i="57"/>
  <c r="CE47" i="57"/>
  <c r="CC47" i="57"/>
  <c r="CA47" i="57"/>
  <c r="BW47" i="57"/>
  <c r="BT47" i="57"/>
  <c r="BS47" i="57"/>
  <c r="BD47" i="57"/>
  <c r="AG47" i="57"/>
  <c r="AV46" i="57"/>
  <c r="CE45" i="57"/>
  <c r="CC45" i="57"/>
  <c r="CA45" i="57"/>
  <c r="BW45" i="57"/>
  <c r="BT45" i="57"/>
  <c r="BS45" i="57"/>
  <c r="BD45" i="57"/>
  <c r="AG45" i="57"/>
  <c r="AV44" i="57"/>
  <c r="CE43" i="57"/>
  <c r="CC43" i="57"/>
  <c r="CA43" i="57"/>
  <c r="BW43" i="57"/>
  <c r="BT43" i="57"/>
  <c r="BS43" i="57"/>
  <c r="BD43" i="57"/>
  <c r="AG43" i="57"/>
  <c r="AV42" i="57"/>
  <c r="CE41" i="57"/>
  <c r="CC41" i="57"/>
  <c r="CA41" i="57"/>
  <c r="BW41" i="57"/>
  <c r="BT41" i="57"/>
  <c r="BS41" i="57"/>
  <c r="BD41" i="57"/>
  <c r="AG41" i="57"/>
  <c r="AV40" i="57"/>
  <c r="CE39" i="57"/>
  <c r="CC39" i="57"/>
  <c r="CA39" i="57"/>
  <c r="BW39" i="57"/>
  <c r="BT39" i="57"/>
  <c r="BS39" i="57"/>
  <c r="BD39" i="57"/>
  <c r="AG39" i="57"/>
  <c r="AV38" i="57"/>
  <c r="CE37" i="57"/>
  <c r="CC37" i="57"/>
  <c r="CA37" i="57"/>
  <c r="BW37" i="57"/>
  <c r="BT37" i="57"/>
  <c r="BS37" i="57"/>
  <c r="BD37" i="57"/>
  <c r="AG37" i="57"/>
  <c r="AV36" i="57"/>
  <c r="CE35" i="57"/>
  <c r="CC35" i="57"/>
  <c r="CA35" i="57"/>
  <c r="BW35" i="57"/>
  <c r="BT35" i="57"/>
  <c r="BU35" i="57" s="1"/>
  <c r="BS35" i="57"/>
  <c r="BD35" i="57"/>
  <c r="AG35" i="57"/>
  <c r="AV34" i="57"/>
  <c r="CE33" i="57"/>
  <c r="CC33" i="57"/>
  <c r="CA33" i="57"/>
  <c r="BW33" i="57"/>
  <c r="BT33" i="57"/>
  <c r="BS33" i="57"/>
  <c r="BU33" i="57" s="1"/>
  <c r="BD33" i="57"/>
  <c r="AG33" i="57"/>
  <c r="AV32" i="57"/>
  <c r="CE31" i="57"/>
  <c r="CC31" i="57"/>
  <c r="CA31" i="57"/>
  <c r="BW31" i="57"/>
  <c r="BT31" i="57"/>
  <c r="BS31" i="57"/>
  <c r="BD31" i="57"/>
  <c r="AG31" i="57"/>
  <c r="AV30" i="57"/>
  <c r="CE29" i="57"/>
  <c r="CC29" i="57"/>
  <c r="CA29" i="57"/>
  <c r="BW29" i="57"/>
  <c r="BT29" i="57"/>
  <c r="BS29" i="57"/>
  <c r="BD29" i="57"/>
  <c r="AG29" i="57"/>
  <c r="AV28" i="57"/>
  <c r="CE27" i="57"/>
  <c r="CC27" i="57"/>
  <c r="CA27" i="57"/>
  <c r="BW27" i="57"/>
  <c r="BT27" i="57"/>
  <c r="BS27" i="57"/>
  <c r="BD27" i="57"/>
  <c r="AG27" i="57"/>
  <c r="AV26" i="57"/>
  <c r="CE25" i="57"/>
  <c r="CC25" i="57"/>
  <c r="CA25" i="57"/>
  <c r="BW25" i="57"/>
  <c r="BT25" i="57"/>
  <c r="BS25" i="57"/>
  <c r="BD25" i="57"/>
  <c r="AG25" i="57"/>
  <c r="AV24" i="57"/>
  <c r="CE23" i="57"/>
  <c r="CC23" i="57"/>
  <c r="CA23" i="57"/>
  <c r="BW23" i="57"/>
  <c r="BT23" i="57"/>
  <c r="BU23" i="57" s="1"/>
  <c r="BS23" i="57"/>
  <c r="BD23" i="57"/>
  <c r="AG23" i="57"/>
  <c r="AV22" i="57"/>
  <c r="CE21" i="57"/>
  <c r="CC21" i="57"/>
  <c r="CA21" i="57"/>
  <c r="BW21" i="57"/>
  <c r="BT21" i="57"/>
  <c r="BS21" i="57"/>
  <c r="BD21" i="57"/>
  <c r="AG21" i="57"/>
  <c r="AV20" i="57"/>
  <c r="CE19" i="57"/>
  <c r="CC19" i="57"/>
  <c r="CA19" i="57"/>
  <c r="BW19" i="57"/>
  <c r="BT19" i="57"/>
  <c r="BS19" i="57"/>
  <c r="BD19" i="57"/>
  <c r="AG19" i="57"/>
  <c r="AV18" i="57"/>
  <c r="CE17" i="57"/>
  <c r="CC17" i="57"/>
  <c r="CA17" i="57"/>
  <c r="BW17" i="57"/>
  <c r="BT17" i="57"/>
  <c r="BS17" i="57"/>
  <c r="BD17" i="57"/>
  <c r="AG17" i="57"/>
  <c r="AV16" i="57"/>
  <c r="CE15" i="57"/>
  <c r="CC15" i="57"/>
  <c r="CA15" i="57"/>
  <c r="BW15" i="57"/>
  <c r="BT15" i="57"/>
  <c r="BS15" i="57"/>
  <c r="BD15" i="57"/>
  <c r="AG15" i="57"/>
  <c r="AV14" i="57"/>
  <c r="CE13" i="57"/>
  <c r="CC13" i="57"/>
  <c r="CA13" i="57"/>
  <c r="BW13" i="57"/>
  <c r="BT13" i="57"/>
  <c r="BU13" i="57" s="1"/>
  <c r="BS13" i="57"/>
  <c r="BD13" i="57"/>
  <c r="AG13" i="57"/>
  <c r="AV12" i="57"/>
  <c r="CE11" i="57"/>
  <c r="CC11" i="57"/>
  <c r="CA11" i="57"/>
  <c r="BW11" i="57"/>
  <c r="BT11" i="57"/>
  <c r="BS11" i="57"/>
  <c r="BD11" i="57"/>
  <c r="AG11" i="57"/>
  <c r="AV10" i="57"/>
  <c r="CE9" i="57"/>
  <c r="CC9" i="57"/>
  <c r="CA9" i="57"/>
  <c r="BW9" i="57"/>
  <c r="BT9" i="57"/>
  <c r="BS9" i="57"/>
  <c r="BU9" i="57" s="1"/>
  <c r="BD9" i="57"/>
  <c r="AG9" i="57"/>
  <c r="A9" i="57"/>
  <c r="X3" i="57"/>
  <c r="C3" i="57"/>
  <c r="AV102" i="56"/>
  <c r="AV100" i="56"/>
  <c r="A79" i="56"/>
  <c r="A80" i="56" s="1"/>
  <c r="A81" i="56" s="1"/>
  <c r="A82" i="56" s="1"/>
  <c r="CE73" i="56"/>
  <c r="Y73" i="56"/>
  <c r="AY71" i="56"/>
  <c r="AX71" i="56"/>
  <c r="Y71" i="56"/>
  <c r="AV70" i="56"/>
  <c r="CE69" i="56"/>
  <c r="CC69" i="56"/>
  <c r="CA69" i="56"/>
  <c r="BW69" i="56"/>
  <c r="BT69" i="56"/>
  <c r="BS69" i="56"/>
  <c r="BD69" i="56"/>
  <c r="AG69" i="56"/>
  <c r="AV68" i="56"/>
  <c r="CE67" i="56"/>
  <c r="CC67" i="56"/>
  <c r="CA67" i="56"/>
  <c r="BW67" i="56"/>
  <c r="BT67" i="56"/>
  <c r="BU67" i="56" s="1"/>
  <c r="BS67" i="56"/>
  <c r="BD67" i="56"/>
  <c r="AG67" i="56"/>
  <c r="AV66" i="56"/>
  <c r="CE65" i="56"/>
  <c r="CC65" i="56"/>
  <c r="CA65" i="56"/>
  <c r="BW65" i="56"/>
  <c r="BT65" i="56"/>
  <c r="BS65" i="56"/>
  <c r="BD65" i="56"/>
  <c r="AG65" i="56"/>
  <c r="AV64" i="56"/>
  <c r="CE63" i="56"/>
  <c r="CC63" i="56"/>
  <c r="CA63" i="56"/>
  <c r="BW63" i="56"/>
  <c r="BT63" i="56"/>
  <c r="BU63" i="56" s="1"/>
  <c r="BS63" i="56"/>
  <c r="BD63" i="56"/>
  <c r="AG63" i="56"/>
  <c r="AV62" i="56"/>
  <c r="CE61" i="56"/>
  <c r="CC61" i="56"/>
  <c r="CA61" i="56"/>
  <c r="BW61" i="56"/>
  <c r="BT61" i="56"/>
  <c r="BS61" i="56"/>
  <c r="BD61" i="56"/>
  <c r="AG61" i="56"/>
  <c r="AV60" i="56"/>
  <c r="CE59" i="56"/>
  <c r="CC59" i="56"/>
  <c r="CA59" i="56"/>
  <c r="BW59" i="56"/>
  <c r="BT59" i="56"/>
  <c r="BS59" i="56"/>
  <c r="BD59" i="56"/>
  <c r="AG59" i="56"/>
  <c r="AV58" i="56"/>
  <c r="CE57" i="56"/>
  <c r="CC57" i="56"/>
  <c r="CA57" i="56"/>
  <c r="BW57" i="56"/>
  <c r="BT57" i="56"/>
  <c r="BS57" i="56"/>
  <c r="BD57" i="56"/>
  <c r="AG57" i="56"/>
  <c r="AV56" i="56"/>
  <c r="CE55" i="56"/>
  <c r="CC55" i="56"/>
  <c r="CA55" i="56"/>
  <c r="BW55" i="56"/>
  <c r="BT55" i="56"/>
  <c r="BS55" i="56"/>
  <c r="BD55" i="56"/>
  <c r="AG55" i="56"/>
  <c r="AV54" i="56"/>
  <c r="CE53" i="56"/>
  <c r="CC53" i="56"/>
  <c r="CA53" i="56"/>
  <c r="BW53" i="56"/>
  <c r="BT53" i="56"/>
  <c r="BS53" i="56"/>
  <c r="BD53" i="56"/>
  <c r="AG53" i="56"/>
  <c r="AV52" i="56"/>
  <c r="CE51" i="56"/>
  <c r="CC51" i="56"/>
  <c r="CA51" i="56"/>
  <c r="BW51" i="56"/>
  <c r="BT51" i="56"/>
  <c r="BS51" i="56"/>
  <c r="BD51" i="56"/>
  <c r="AG51" i="56"/>
  <c r="AV50" i="56"/>
  <c r="CE49" i="56"/>
  <c r="CC49" i="56"/>
  <c r="CA49" i="56"/>
  <c r="BW49" i="56"/>
  <c r="BT49" i="56"/>
  <c r="BS49" i="56"/>
  <c r="BD49" i="56"/>
  <c r="AG49" i="56"/>
  <c r="AV48" i="56"/>
  <c r="CE47" i="56"/>
  <c r="CC47" i="56"/>
  <c r="CA47" i="56"/>
  <c r="BW47" i="56"/>
  <c r="BT47" i="56"/>
  <c r="BU47" i="56" s="1"/>
  <c r="BS47" i="56"/>
  <c r="BD47" i="56"/>
  <c r="AG47" i="56"/>
  <c r="AV46" i="56"/>
  <c r="CE45" i="56"/>
  <c r="CC45" i="56"/>
  <c r="CA45" i="56"/>
  <c r="BW45" i="56"/>
  <c r="BT45" i="56"/>
  <c r="BS45" i="56"/>
  <c r="BD45" i="56"/>
  <c r="AG45" i="56"/>
  <c r="AV44" i="56"/>
  <c r="CE43" i="56"/>
  <c r="CC43" i="56"/>
  <c r="CA43" i="56"/>
  <c r="BW43" i="56"/>
  <c r="BT43" i="56"/>
  <c r="BS43" i="56"/>
  <c r="BU43" i="56" s="1"/>
  <c r="BD43" i="56"/>
  <c r="AG43" i="56"/>
  <c r="AV42" i="56"/>
  <c r="CE41" i="56"/>
  <c r="CC41" i="56"/>
  <c r="CA41" i="56"/>
  <c r="BW41" i="56"/>
  <c r="BT41" i="56"/>
  <c r="BS41" i="56"/>
  <c r="BU41" i="56" s="1"/>
  <c r="BD41" i="56"/>
  <c r="AG41" i="56"/>
  <c r="AV40" i="56"/>
  <c r="CE39" i="56"/>
  <c r="CC39" i="56"/>
  <c r="CA39" i="56"/>
  <c r="BW39" i="56"/>
  <c r="BT39" i="56"/>
  <c r="BS39" i="56"/>
  <c r="BD39" i="56"/>
  <c r="AG39" i="56"/>
  <c r="AV38" i="56"/>
  <c r="CE37" i="56"/>
  <c r="CC37" i="56"/>
  <c r="CA37" i="56"/>
  <c r="BW37" i="56"/>
  <c r="BT37" i="56"/>
  <c r="BS37" i="56"/>
  <c r="BD37" i="56"/>
  <c r="AG37" i="56"/>
  <c r="AV36" i="56"/>
  <c r="CE35" i="56"/>
  <c r="CC35" i="56"/>
  <c r="CA35" i="56"/>
  <c r="BW35" i="56"/>
  <c r="BT35" i="56"/>
  <c r="BS35" i="56"/>
  <c r="BD35" i="56"/>
  <c r="AG35" i="56"/>
  <c r="AV34" i="56"/>
  <c r="CE33" i="56"/>
  <c r="CC33" i="56"/>
  <c r="CA33" i="56"/>
  <c r="BW33" i="56"/>
  <c r="BT33" i="56"/>
  <c r="BS33" i="56"/>
  <c r="BD33" i="56"/>
  <c r="AG33" i="56"/>
  <c r="AV32" i="56"/>
  <c r="CE31" i="56"/>
  <c r="CC31" i="56"/>
  <c r="CA31" i="56"/>
  <c r="BW31" i="56"/>
  <c r="BT31" i="56"/>
  <c r="BS31" i="56"/>
  <c r="BD31" i="56"/>
  <c r="AG31" i="56"/>
  <c r="AV30" i="56"/>
  <c r="CE29" i="56"/>
  <c r="CC29" i="56"/>
  <c r="CA29" i="56"/>
  <c r="BW29" i="56"/>
  <c r="BT29" i="56"/>
  <c r="BS29" i="56"/>
  <c r="BD29" i="56"/>
  <c r="AG29" i="56"/>
  <c r="AV28" i="56"/>
  <c r="CE27" i="56"/>
  <c r="CC27" i="56"/>
  <c r="CA27" i="56"/>
  <c r="BW27" i="56"/>
  <c r="BT27" i="56"/>
  <c r="BS27" i="56"/>
  <c r="BD27" i="56"/>
  <c r="AG27" i="56"/>
  <c r="AV26" i="56"/>
  <c r="CE25" i="56"/>
  <c r="CC25" i="56"/>
  <c r="CA25" i="56"/>
  <c r="BW25" i="56"/>
  <c r="BT25" i="56"/>
  <c r="BS25" i="56"/>
  <c r="BD25" i="56"/>
  <c r="AG25" i="56"/>
  <c r="AV24" i="56"/>
  <c r="CE23" i="56"/>
  <c r="CC23" i="56"/>
  <c r="CA23" i="56"/>
  <c r="BW23" i="56"/>
  <c r="BT23" i="56"/>
  <c r="BS23" i="56"/>
  <c r="BD23" i="56"/>
  <c r="AG23" i="56"/>
  <c r="AV22" i="56"/>
  <c r="CE21" i="56"/>
  <c r="CC21" i="56"/>
  <c r="CA21" i="56"/>
  <c r="BW21" i="56"/>
  <c r="BT21" i="56"/>
  <c r="BS21" i="56"/>
  <c r="BD21" i="56"/>
  <c r="AG21" i="56"/>
  <c r="AV20" i="56"/>
  <c r="CE19" i="56"/>
  <c r="CC19" i="56"/>
  <c r="CA19" i="56"/>
  <c r="BW19" i="56"/>
  <c r="BT19" i="56"/>
  <c r="BS19" i="56"/>
  <c r="BU19" i="56" s="1"/>
  <c r="BD19" i="56"/>
  <c r="AG19" i="56"/>
  <c r="AV18" i="56"/>
  <c r="CE17" i="56"/>
  <c r="CC17" i="56"/>
  <c r="CA17" i="56"/>
  <c r="BW17" i="56"/>
  <c r="BT17" i="56"/>
  <c r="BS17" i="56"/>
  <c r="BU17" i="56" s="1"/>
  <c r="BD17" i="56"/>
  <c r="AG17" i="56"/>
  <c r="AV16" i="56"/>
  <c r="CE15" i="56"/>
  <c r="CC15" i="56"/>
  <c r="CA15" i="56"/>
  <c r="BW15" i="56"/>
  <c r="BT15" i="56"/>
  <c r="BS15" i="56"/>
  <c r="BD15" i="56"/>
  <c r="AG15" i="56"/>
  <c r="AV14" i="56"/>
  <c r="CE13" i="56"/>
  <c r="CC13" i="56"/>
  <c r="CA13" i="56"/>
  <c r="BW13" i="56"/>
  <c r="BT13" i="56"/>
  <c r="BS13" i="56"/>
  <c r="BU13" i="56" s="1"/>
  <c r="BD13" i="56"/>
  <c r="AG13" i="56"/>
  <c r="AV12" i="56"/>
  <c r="CE11" i="56"/>
  <c r="CC11" i="56"/>
  <c r="CA11" i="56"/>
  <c r="BW11" i="56"/>
  <c r="BT11" i="56"/>
  <c r="BS11" i="56"/>
  <c r="BD11" i="56"/>
  <c r="AG11" i="56"/>
  <c r="AV10" i="56"/>
  <c r="CE9" i="56"/>
  <c r="CC9" i="56"/>
  <c r="CA9" i="56"/>
  <c r="BW9" i="56"/>
  <c r="BT9" i="56"/>
  <c r="BS9" i="56"/>
  <c r="BU9" i="56" s="1"/>
  <c r="BD9" i="56"/>
  <c r="AG9" i="56"/>
  <c r="A9" i="56"/>
  <c r="BQ9" i="56" s="1"/>
  <c r="X3" i="56"/>
  <c r="C3" i="56"/>
  <c r="AV102" i="55"/>
  <c r="AV100" i="55"/>
  <c r="A79" i="55"/>
  <c r="A80" i="55" s="1"/>
  <c r="A81" i="55" s="1"/>
  <c r="A82" i="55" s="1"/>
  <c r="CE73" i="55"/>
  <c r="Y73" i="55"/>
  <c r="AY71" i="55"/>
  <c r="AX71" i="55"/>
  <c r="Y71" i="55"/>
  <c r="AV70" i="55"/>
  <c r="CE69" i="55"/>
  <c r="CC69" i="55"/>
  <c r="CA69" i="55"/>
  <c r="BW69" i="55"/>
  <c r="BT69" i="55"/>
  <c r="BS69" i="55"/>
  <c r="BD69" i="55"/>
  <c r="AG69" i="55"/>
  <c r="AV68" i="55"/>
  <c r="CE67" i="55"/>
  <c r="CC67" i="55"/>
  <c r="CA67" i="55"/>
  <c r="BW67" i="55"/>
  <c r="BT67" i="55"/>
  <c r="BS67" i="55"/>
  <c r="BD67" i="55"/>
  <c r="AG67" i="55"/>
  <c r="AV66" i="55"/>
  <c r="CE65" i="55"/>
  <c r="CC65" i="55"/>
  <c r="CA65" i="55"/>
  <c r="BW65" i="55"/>
  <c r="BT65" i="55"/>
  <c r="BS65" i="55"/>
  <c r="BD65" i="55"/>
  <c r="AG65" i="55"/>
  <c r="AV64" i="55"/>
  <c r="CE63" i="55"/>
  <c r="CC63" i="55"/>
  <c r="CA63" i="55"/>
  <c r="BW63" i="55"/>
  <c r="BT63" i="55"/>
  <c r="BS63" i="55"/>
  <c r="BD63" i="55"/>
  <c r="AG63" i="55"/>
  <c r="AV62" i="55"/>
  <c r="CE61" i="55"/>
  <c r="CC61" i="55"/>
  <c r="CA61" i="55"/>
  <c r="BW61" i="55"/>
  <c r="BT61" i="55"/>
  <c r="BS61" i="55"/>
  <c r="BD61" i="55"/>
  <c r="AG61" i="55"/>
  <c r="AV60" i="55"/>
  <c r="CE59" i="55"/>
  <c r="CC59" i="55"/>
  <c r="CA59" i="55"/>
  <c r="BW59" i="55"/>
  <c r="BT59" i="55"/>
  <c r="BS59" i="55"/>
  <c r="BD59" i="55"/>
  <c r="AG59" i="55"/>
  <c r="AV58" i="55"/>
  <c r="CE57" i="55"/>
  <c r="CC57" i="55"/>
  <c r="CA57" i="55"/>
  <c r="BW57" i="55"/>
  <c r="BT57" i="55"/>
  <c r="BS57" i="55"/>
  <c r="BD57" i="55"/>
  <c r="AG57" i="55"/>
  <c r="AV56" i="55"/>
  <c r="CE55" i="55"/>
  <c r="CC55" i="55"/>
  <c r="CA55" i="55"/>
  <c r="BW55" i="55"/>
  <c r="BT55" i="55"/>
  <c r="BU55" i="55" s="1"/>
  <c r="BS55" i="55"/>
  <c r="BD55" i="55"/>
  <c r="AG55" i="55"/>
  <c r="AV54" i="55"/>
  <c r="CE53" i="55"/>
  <c r="CC53" i="55"/>
  <c r="CA53" i="55"/>
  <c r="BW53" i="55"/>
  <c r="BT53" i="55"/>
  <c r="BS53" i="55"/>
  <c r="BD53" i="55"/>
  <c r="AG53" i="55"/>
  <c r="AV52" i="55"/>
  <c r="CE51" i="55"/>
  <c r="CC51" i="55"/>
  <c r="CA51" i="55"/>
  <c r="BW51" i="55"/>
  <c r="BT51" i="55"/>
  <c r="BU51" i="55" s="1"/>
  <c r="BS51" i="55"/>
  <c r="BD51" i="55"/>
  <c r="AG51" i="55"/>
  <c r="AV50" i="55"/>
  <c r="CE49" i="55"/>
  <c r="CC49" i="55"/>
  <c r="CA49" i="55"/>
  <c r="BW49" i="55"/>
  <c r="BT49" i="55"/>
  <c r="BS49" i="55"/>
  <c r="BD49" i="55"/>
  <c r="AG49" i="55"/>
  <c r="AV48" i="55"/>
  <c r="CE47" i="55"/>
  <c r="CC47" i="55"/>
  <c r="CA47" i="55"/>
  <c r="BW47" i="55"/>
  <c r="BT47" i="55"/>
  <c r="BS47" i="55"/>
  <c r="BD47" i="55"/>
  <c r="AG47" i="55"/>
  <c r="AV46" i="55"/>
  <c r="CE45" i="55"/>
  <c r="CC45" i="55"/>
  <c r="CA45" i="55"/>
  <c r="BW45" i="55"/>
  <c r="BT45" i="55"/>
  <c r="BS45" i="55"/>
  <c r="BD45" i="55"/>
  <c r="AG45" i="55"/>
  <c r="AV44" i="55"/>
  <c r="CE43" i="55"/>
  <c r="CC43" i="55"/>
  <c r="CA43" i="55"/>
  <c r="BW43" i="55"/>
  <c r="BT43" i="55"/>
  <c r="BS43" i="55"/>
  <c r="BD43" i="55"/>
  <c r="AG43" i="55"/>
  <c r="AV42" i="55"/>
  <c r="CE41" i="55"/>
  <c r="CC41" i="55"/>
  <c r="CA41" i="55"/>
  <c r="BW41" i="55"/>
  <c r="BT41" i="55"/>
  <c r="BS41" i="55"/>
  <c r="BD41" i="55"/>
  <c r="AG41" i="55"/>
  <c r="AV40" i="55"/>
  <c r="CE39" i="55"/>
  <c r="CC39" i="55"/>
  <c r="CA39" i="55"/>
  <c r="BW39" i="55"/>
  <c r="BT39" i="55"/>
  <c r="BS39" i="55"/>
  <c r="BD39" i="55"/>
  <c r="AG39" i="55"/>
  <c r="AV38" i="55"/>
  <c r="CE37" i="55"/>
  <c r="CC37" i="55"/>
  <c r="CA37" i="55"/>
  <c r="BW37" i="55"/>
  <c r="BT37" i="55"/>
  <c r="BS37" i="55"/>
  <c r="BD37" i="55"/>
  <c r="AG37" i="55"/>
  <c r="AV36" i="55"/>
  <c r="CE35" i="55"/>
  <c r="CC35" i="55"/>
  <c r="CA35" i="55"/>
  <c r="BW35" i="55"/>
  <c r="BT35" i="55"/>
  <c r="BS35" i="55"/>
  <c r="BD35" i="55"/>
  <c r="AG35" i="55"/>
  <c r="AV34" i="55"/>
  <c r="CE33" i="55"/>
  <c r="CC33" i="55"/>
  <c r="CA33" i="55"/>
  <c r="BW33" i="55"/>
  <c r="BT33" i="55"/>
  <c r="BS33" i="55"/>
  <c r="BD33" i="55"/>
  <c r="AG33" i="55"/>
  <c r="AV32" i="55"/>
  <c r="CE31" i="55"/>
  <c r="CC31" i="55"/>
  <c r="CA31" i="55"/>
  <c r="BW31" i="55"/>
  <c r="BT31" i="55"/>
  <c r="BS31" i="55"/>
  <c r="BD31" i="55"/>
  <c r="AG31" i="55"/>
  <c r="AV30" i="55"/>
  <c r="CE29" i="55"/>
  <c r="CC29" i="55"/>
  <c r="CA29" i="55"/>
  <c r="BW29" i="55"/>
  <c r="BT29" i="55"/>
  <c r="BS29" i="55"/>
  <c r="BD29" i="55"/>
  <c r="AG29" i="55"/>
  <c r="AV28" i="55"/>
  <c r="CE27" i="55"/>
  <c r="CC27" i="55"/>
  <c r="CA27" i="55"/>
  <c r="BW27" i="55"/>
  <c r="BT27" i="55"/>
  <c r="BS27" i="55"/>
  <c r="BD27" i="55"/>
  <c r="AG27" i="55"/>
  <c r="AV26" i="55"/>
  <c r="CE25" i="55"/>
  <c r="CC25" i="55"/>
  <c r="CA25" i="55"/>
  <c r="BW25" i="55"/>
  <c r="BT25" i="55"/>
  <c r="BS25" i="55"/>
  <c r="BD25" i="55"/>
  <c r="AG25" i="55"/>
  <c r="AV24" i="55"/>
  <c r="CE23" i="55"/>
  <c r="CC23" i="55"/>
  <c r="CA23" i="55"/>
  <c r="BW23" i="55"/>
  <c r="BT23" i="55"/>
  <c r="BS23" i="55"/>
  <c r="BD23" i="55"/>
  <c r="AG23" i="55"/>
  <c r="AV22" i="55"/>
  <c r="CE21" i="55"/>
  <c r="CC21" i="55"/>
  <c r="CA21" i="55"/>
  <c r="BW21" i="55"/>
  <c r="BT21" i="55"/>
  <c r="BS21" i="55"/>
  <c r="BD21" i="55"/>
  <c r="AG21" i="55"/>
  <c r="AV20" i="55"/>
  <c r="CE19" i="55"/>
  <c r="CC19" i="55"/>
  <c r="CA19" i="55"/>
  <c r="BW19" i="55"/>
  <c r="BT19" i="55"/>
  <c r="BS19" i="55"/>
  <c r="BD19" i="55"/>
  <c r="AG19" i="55"/>
  <c r="AV18" i="55"/>
  <c r="CE17" i="55"/>
  <c r="CC17" i="55"/>
  <c r="CA17" i="55"/>
  <c r="BW17" i="55"/>
  <c r="BT17" i="55"/>
  <c r="BS17" i="55"/>
  <c r="BD17" i="55"/>
  <c r="AG17" i="55"/>
  <c r="AV16" i="55"/>
  <c r="CE15" i="55"/>
  <c r="CC15" i="55"/>
  <c r="CA15" i="55"/>
  <c r="BW15" i="55"/>
  <c r="BT15" i="55"/>
  <c r="BS15" i="55"/>
  <c r="BD15" i="55"/>
  <c r="AG15" i="55"/>
  <c r="AV14" i="55"/>
  <c r="CE13" i="55"/>
  <c r="CC13" i="55"/>
  <c r="CA13" i="55"/>
  <c r="BW13" i="55"/>
  <c r="BT13" i="55"/>
  <c r="BS13" i="55"/>
  <c r="BD13" i="55"/>
  <c r="AG13" i="55"/>
  <c r="AV12" i="55"/>
  <c r="CE11" i="55"/>
  <c r="CC11" i="55"/>
  <c r="CA11" i="55"/>
  <c r="BW11" i="55"/>
  <c r="BT11" i="55"/>
  <c r="BS11" i="55"/>
  <c r="BD11" i="55"/>
  <c r="AG11" i="55"/>
  <c r="AV10" i="55"/>
  <c r="CE9" i="55"/>
  <c r="CC9" i="55"/>
  <c r="CA9" i="55"/>
  <c r="BW9" i="55"/>
  <c r="BT9" i="55"/>
  <c r="BS9" i="55"/>
  <c r="BD9" i="55"/>
  <c r="AG9" i="55"/>
  <c r="A9" i="55"/>
  <c r="BQ9" i="55" s="1"/>
  <c r="X3" i="55"/>
  <c r="C3" i="55"/>
  <c r="AV102" i="54"/>
  <c r="AV100" i="54"/>
  <c r="A79" i="54"/>
  <c r="A80" i="54" s="1"/>
  <c r="A81" i="54" s="1"/>
  <c r="A82" i="54" s="1"/>
  <c r="CE73" i="54"/>
  <c r="Y73" i="54"/>
  <c r="AY71" i="54"/>
  <c r="AX71" i="54"/>
  <c r="Y71" i="54"/>
  <c r="AV70" i="54"/>
  <c r="CE69" i="54"/>
  <c r="CC69" i="54"/>
  <c r="CA69" i="54"/>
  <c r="BW69" i="54"/>
  <c r="BT69" i="54"/>
  <c r="BS69" i="54"/>
  <c r="BU69" i="54" s="1"/>
  <c r="BD69" i="54"/>
  <c r="AG69" i="54"/>
  <c r="AV68" i="54"/>
  <c r="CE67" i="54"/>
  <c r="CC67" i="54"/>
  <c r="CA67" i="54"/>
  <c r="BW67" i="54"/>
  <c r="BT67" i="54"/>
  <c r="BS67" i="54"/>
  <c r="BD67" i="54"/>
  <c r="AG67" i="54"/>
  <c r="AV66" i="54"/>
  <c r="CE65" i="54"/>
  <c r="CC65" i="54"/>
  <c r="CA65" i="54"/>
  <c r="BW65" i="54"/>
  <c r="BT65" i="54"/>
  <c r="BS65" i="54"/>
  <c r="BD65" i="54"/>
  <c r="AG65" i="54"/>
  <c r="AV64" i="54"/>
  <c r="CE63" i="54"/>
  <c r="CC63" i="54"/>
  <c r="CA63" i="54"/>
  <c r="BW63" i="54"/>
  <c r="BT63" i="54"/>
  <c r="BS63" i="54"/>
  <c r="BD63" i="54"/>
  <c r="AG63" i="54"/>
  <c r="AV62" i="54"/>
  <c r="CE61" i="54"/>
  <c r="CC61" i="54"/>
  <c r="CA61" i="54"/>
  <c r="BW61" i="54"/>
  <c r="BT61" i="54"/>
  <c r="BU61" i="54" s="1"/>
  <c r="BS61" i="54"/>
  <c r="BD61" i="54"/>
  <c r="AG61" i="54"/>
  <c r="AV60" i="54"/>
  <c r="CE59" i="54"/>
  <c r="CC59" i="54"/>
  <c r="CA59" i="54"/>
  <c r="BW59" i="54"/>
  <c r="BT59" i="54"/>
  <c r="BS59" i="54"/>
  <c r="BD59" i="54"/>
  <c r="AG59" i="54"/>
  <c r="AV58" i="54"/>
  <c r="CE57" i="54"/>
  <c r="CC57" i="54"/>
  <c r="CA57" i="54"/>
  <c r="BW57" i="54"/>
  <c r="BT57" i="54"/>
  <c r="BS57" i="54"/>
  <c r="BD57" i="54"/>
  <c r="AG57" i="54"/>
  <c r="AV56" i="54"/>
  <c r="CE55" i="54"/>
  <c r="CC55" i="54"/>
  <c r="CA55" i="54"/>
  <c r="BW55" i="54"/>
  <c r="BT55" i="54"/>
  <c r="BS55" i="54"/>
  <c r="BD55" i="54"/>
  <c r="AG55" i="54"/>
  <c r="AV54" i="54"/>
  <c r="CE53" i="54"/>
  <c r="CC53" i="54"/>
  <c r="CA53" i="54"/>
  <c r="BW53" i="54"/>
  <c r="BT53" i="54"/>
  <c r="BS53" i="54"/>
  <c r="BD53" i="54"/>
  <c r="AG53" i="54"/>
  <c r="AV52" i="54"/>
  <c r="CE51" i="54"/>
  <c r="CC51" i="54"/>
  <c r="CA51" i="54"/>
  <c r="BW51" i="54"/>
  <c r="BT51" i="54"/>
  <c r="BS51" i="54"/>
  <c r="BD51" i="54"/>
  <c r="AG51" i="54"/>
  <c r="AV50" i="54"/>
  <c r="CE49" i="54"/>
  <c r="CC49" i="54"/>
  <c r="CA49" i="54"/>
  <c r="BW49" i="54"/>
  <c r="BT49" i="54"/>
  <c r="BU49" i="54" s="1"/>
  <c r="BS49" i="54"/>
  <c r="BD49" i="54"/>
  <c r="AG49" i="54"/>
  <c r="AV48" i="54"/>
  <c r="CE47" i="54"/>
  <c r="CC47" i="54"/>
  <c r="CA47" i="54"/>
  <c r="BW47" i="54"/>
  <c r="BT47" i="54"/>
  <c r="BS47" i="54"/>
  <c r="BD47" i="54"/>
  <c r="AG47" i="54"/>
  <c r="AV46" i="54"/>
  <c r="CE45" i="54"/>
  <c r="CC45" i="54"/>
  <c r="CA45" i="54"/>
  <c r="BW45" i="54"/>
  <c r="BT45" i="54"/>
  <c r="BS45" i="54"/>
  <c r="BD45" i="54"/>
  <c r="AG45" i="54"/>
  <c r="AV44" i="54"/>
  <c r="CE43" i="54"/>
  <c r="CC43" i="54"/>
  <c r="CA43" i="54"/>
  <c r="BW43" i="54"/>
  <c r="BT43" i="54"/>
  <c r="BS43" i="54"/>
  <c r="BD43" i="54"/>
  <c r="AG43" i="54"/>
  <c r="AV42" i="54"/>
  <c r="CE41" i="54"/>
  <c r="CC41" i="54"/>
  <c r="CA41" i="54"/>
  <c r="BW41" i="54"/>
  <c r="BT41" i="54"/>
  <c r="BS41" i="54"/>
  <c r="BD41" i="54"/>
  <c r="AG41" i="54"/>
  <c r="AV40" i="54"/>
  <c r="CE39" i="54"/>
  <c r="CC39" i="54"/>
  <c r="CA39" i="54"/>
  <c r="BW39" i="54"/>
  <c r="BT39" i="54"/>
  <c r="BS39" i="54"/>
  <c r="BD39" i="54"/>
  <c r="AG39" i="54"/>
  <c r="AV38" i="54"/>
  <c r="CE37" i="54"/>
  <c r="CC37" i="54"/>
  <c r="CA37" i="54"/>
  <c r="BW37" i="54"/>
  <c r="BT37" i="54"/>
  <c r="BS37" i="54"/>
  <c r="BD37" i="54"/>
  <c r="AG37" i="54"/>
  <c r="AV36" i="54"/>
  <c r="CE35" i="54"/>
  <c r="CC35" i="54"/>
  <c r="CA35" i="54"/>
  <c r="BW35" i="54"/>
  <c r="BT35" i="54"/>
  <c r="BU35" i="54" s="1"/>
  <c r="BS35" i="54"/>
  <c r="BD35" i="54"/>
  <c r="AG35" i="54"/>
  <c r="AV34" i="54"/>
  <c r="CE33" i="54"/>
  <c r="CC33" i="54"/>
  <c r="CA33" i="54"/>
  <c r="BW33" i="54"/>
  <c r="BT33" i="54"/>
  <c r="BS33" i="54"/>
  <c r="BD33" i="54"/>
  <c r="AG33" i="54"/>
  <c r="AV32" i="54"/>
  <c r="CE31" i="54"/>
  <c r="CC31" i="54"/>
  <c r="CA31" i="54"/>
  <c r="BW31" i="54"/>
  <c r="BT31" i="54"/>
  <c r="BS31" i="54"/>
  <c r="BU31" i="54" s="1"/>
  <c r="BD31" i="54"/>
  <c r="AG31" i="54"/>
  <c r="AV30" i="54"/>
  <c r="CE29" i="54"/>
  <c r="CC29" i="54"/>
  <c r="CA29" i="54"/>
  <c r="BW29" i="54"/>
  <c r="BT29" i="54"/>
  <c r="BS29" i="54"/>
  <c r="BU29" i="54" s="1"/>
  <c r="BD29" i="54"/>
  <c r="AG29" i="54"/>
  <c r="AV28" i="54"/>
  <c r="CE27" i="54"/>
  <c r="CC27" i="54"/>
  <c r="CA27" i="54"/>
  <c r="BW27" i="54"/>
  <c r="BT27" i="54"/>
  <c r="BS27" i="54"/>
  <c r="BD27" i="54"/>
  <c r="AG27" i="54"/>
  <c r="AV26" i="54"/>
  <c r="CE25" i="54"/>
  <c r="CC25" i="54"/>
  <c r="CA25" i="54"/>
  <c r="BW25" i="54"/>
  <c r="BT25" i="54"/>
  <c r="BS25" i="54"/>
  <c r="BD25" i="54"/>
  <c r="AG25" i="54"/>
  <c r="AV24" i="54"/>
  <c r="CE23" i="54"/>
  <c r="CC23" i="54"/>
  <c r="CA23" i="54"/>
  <c r="BW23" i="54"/>
  <c r="BT23" i="54"/>
  <c r="BS23" i="54"/>
  <c r="BD23" i="54"/>
  <c r="AG23" i="54"/>
  <c r="AV22" i="54"/>
  <c r="CE21" i="54"/>
  <c r="CC21" i="54"/>
  <c r="CA21" i="54"/>
  <c r="BW21" i="54"/>
  <c r="BT21" i="54"/>
  <c r="BS21" i="54"/>
  <c r="BU21" i="54" s="1"/>
  <c r="BD21" i="54"/>
  <c r="AG21" i="54"/>
  <c r="AV20" i="54"/>
  <c r="CE19" i="54"/>
  <c r="CC19" i="54"/>
  <c r="CA19" i="54"/>
  <c r="BW19" i="54"/>
  <c r="BT19" i="54"/>
  <c r="BS19" i="54"/>
  <c r="BD19" i="54"/>
  <c r="AG19" i="54"/>
  <c r="AV18" i="54"/>
  <c r="CE17" i="54"/>
  <c r="CC17" i="54"/>
  <c r="CA17" i="54"/>
  <c r="BW17" i="54"/>
  <c r="BT17" i="54"/>
  <c r="BS17" i="54"/>
  <c r="BD17" i="54"/>
  <c r="AG17" i="54"/>
  <c r="AV16" i="54"/>
  <c r="CE15" i="54"/>
  <c r="CC15" i="54"/>
  <c r="CA15" i="54"/>
  <c r="BW15" i="54"/>
  <c r="BT15" i="54"/>
  <c r="BS15" i="54"/>
  <c r="BU15" i="54" s="1"/>
  <c r="BD15" i="54"/>
  <c r="AG15" i="54"/>
  <c r="AV14" i="54"/>
  <c r="CE13" i="54"/>
  <c r="CC13" i="54"/>
  <c r="CA13" i="54"/>
  <c r="BW13" i="54"/>
  <c r="BT13" i="54"/>
  <c r="BS13" i="54"/>
  <c r="BD13" i="54"/>
  <c r="AG13" i="54"/>
  <c r="AV12" i="54"/>
  <c r="CE11" i="54"/>
  <c r="CC11" i="54"/>
  <c r="CA11" i="54"/>
  <c r="BW11" i="54"/>
  <c r="BT11" i="54"/>
  <c r="BS11" i="54"/>
  <c r="BU11" i="54" s="1"/>
  <c r="BD11" i="54"/>
  <c r="AG11" i="54"/>
  <c r="AV10" i="54"/>
  <c r="CE9" i="54"/>
  <c r="CC9" i="54"/>
  <c r="CA9" i="54"/>
  <c r="BW9" i="54"/>
  <c r="BT9" i="54"/>
  <c r="BS9" i="54"/>
  <c r="BD9" i="54"/>
  <c r="AG9" i="54"/>
  <c r="A9" i="54"/>
  <c r="BQ9" i="54" s="1"/>
  <c r="X3" i="54"/>
  <c r="C3" i="54"/>
  <c r="AV102" i="53"/>
  <c r="AV100" i="53"/>
  <c r="A79" i="53"/>
  <c r="A80" i="53" s="1"/>
  <c r="A81" i="53" s="1"/>
  <c r="A82" i="53" s="1"/>
  <c r="CE73" i="53"/>
  <c r="Y73" i="53"/>
  <c r="AY71" i="53"/>
  <c r="AX71" i="53"/>
  <c r="Y71" i="53"/>
  <c r="AV70" i="53"/>
  <c r="CE69" i="53"/>
  <c r="CC69" i="53"/>
  <c r="CA69" i="53"/>
  <c r="BW69" i="53"/>
  <c r="BT69" i="53"/>
  <c r="BS69" i="53"/>
  <c r="BD69" i="53"/>
  <c r="AG69" i="53"/>
  <c r="AV68" i="53"/>
  <c r="CE67" i="53"/>
  <c r="CC67" i="53"/>
  <c r="CA67" i="53"/>
  <c r="BW67" i="53"/>
  <c r="BT67" i="53"/>
  <c r="BU67" i="53" s="1"/>
  <c r="BS67" i="53"/>
  <c r="BD67" i="53"/>
  <c r="AG67" i="53"/>
  <c r="AV66" i="53"/>
  <c r="CE65" i="53"/>
  <c r="CC65" i="53"/>
  <c r="CA65" i="53"/>
  <c r="BW65" i="53"/>
  <c r="BT65" i="53"/>
  <c r="BS65" i="53"/>
  <c r="BD65" i="53"/>
  <c r="AG65" i="53"/>
  <c r="AV64" i="53"/>
  <c r="CE63" i="53"/>
  <c r="CC63" i="53"/>
  <c r="CA63" i="53"/>
  <c r="BW63" i="53"/>
  <c r="BU63" i="53"/>
  <c r="BT63" i="53"/>
  <c r="BS63" i="53"/>
  <c r="BD63" i="53"/>
  <c r="AG63" i="53"/>
  <c r="AV62" i="53"/>
  <c r="CE61" i="53"/>
  <c r="CC61" i="53"/>
  <c r="CA61" i="53"/>
  <c r="BW61" i="53"/>
  <c r="BT61" i="53"/>
  <c r="BS61" i="53"/>
  <c r="BU61" i="53" s="1"/>
  <c r="BD61" i="53"/>
  <c r="AG61" i="53"/>
  <c r="AV60" i="53"/>
  <c r="CE59" i="53"/>
  <c r="CC59" i="53"/>
  <c r="CA59" i="53"/>
  <c r="BW59" i="53"/>
  <c r="BT59" i="53"/>
  <c r="BS59" i="53"/>
  <c r="BD59" i="53"/>
  <c r="AG59" i="53"/>
  <c r="AV58" i="53"/>
  <c r="CE57" i="53"/>
  <c r="CC57" i="53"/>
  <c r="CA57" i="53"/>
  <c r="BW57" i="53"/>
  <c r="BT57" i="53"/>
  <c r="BS57" i="53"/>
  <c r="BD57" i="53"/>
  <c r="AG57" i="53"/>
  <c r="AV56" i="53"/>
  <c r="CE55" i="53"/>
  <c r="CC55" i="53"/>
  <c r="CA55" i="53"/>
  <c r="BW55" i="53"/>
  <c r="BT55" i="53"/>
  <c r="BS55" i="53"/>
  <c r="BD55" i="53"/>
  <c r="AG55" i="53"/>
  <c r="AV54" i="53"/>
  <c r="CE53" i="53"/>
  <c r="CC53" i="53"/>
  <c r="CA53" i="53"/>
  <c r="BW53" i="53"/>
  <c r="BT53" i="53"/>
  <c r="BS53" i="53"/>
  <c r="BD53" i="53"/>
  <c r="AG53" i="53"/>
  <c r="AV52" i="53"/>
  <c r="CE51" i="53"/>
  <c r="CC51" i="53"/>
  <c r="CA51" i="53"/>
  <c r="BW51" i="53"/>
  <c r="BT51" i="53"/>
  <c r="BS51" i="53"/>
  <c r="BD51" i="53"/>
  <c r="AG51" i="53"/>
  <c r="AV50" i="53"/>
  <c r="CE49" i="53"/>
  <c r="CC49" i="53"/>
  <c r="CA49" i="53"/>
  <c r="BW49" i="53"/>
  <c r="BT49" i="53"/>
  <c r="BS49" i="53"/>
  <c r="BD49" i="53"/>
  <c r="AG49" i="53"/>
  <c r="AV48" i="53"/>
  <c r="CE47" i="53"/>
  <c r="CC47" i="53"/>
  <c r="CA47" i="53"/>
  <c r="BW47" i="53"/>
  <c r="BT47" i="53"/>
  <c r="BS47" i="53"/>
  <c r="BD47" i="53"/>
  <c r="AG47" i="53"/>
  <c r="AV46" i="53"/>
  <c r="CE45" i="53"/>
  <c r="CC45" i="53"/>
  <c r="CA45" i="53"/>
  <c r="BW45" i="53"/>
  <c r="BT45" i="53"/>
  <c r="BS45" i="53"/>
  <c r="BD45" i="53"/>
  <c r="AG45" i="53"/>
  <c r="AV44" i="53"/>
  <c r="CE43" i="53"/>
  <c r="CC43" i="53"/>
  <c r="CA43" i="53"/>
  <c r="BW43" i="53"/>
  <c r="BT43" i="53"/>
  <c r="BS43" i="53"/>
  <c r="BD43" i="53"/>
  <c r="AG43" i="53"/>
  <c r="AV42" i="53"/>
  <c r="CE41" i="53"/>
  <c r="CC41" i="53"/>
  <c r="CA41" i="53"/>
  <c r="BW41" i="53"/>
  <c r="BT41" i="53"/>
  <c r="BS41" i="53"/>
  <c r="BU41" i="53" s="1"/>
  <c r="BD41" i="53"/>
  <c r="AG41" i="53"/>
  <c r="AV40" i="53"/>
  <c r="CE39" i="53"/>
  <c r="CC39" i="53"/>
  <c r="CA39" i="53"/>
  <c r="BW39" i="53"/>
  <c r="BT39" i="53"/>
  <c r="BS39" i="53"/>
  <c r="BD39" i="53"/>
  <c r="AG39" i="53"/>
  <c r="AV38" i="53"/>
  <c r="CE37" i="53"/>
  <c r="CC37" i="53"/>
  <c r="CA37" i="53"/>
  <c r="BW37" i="53"/>
  <c r="BT37" i="53"/>
  <c r="BS37" i="53"/>
  <c r="BU37" i="53" s="1"/>
  <c r="BD37" i="53"/>
  <c r="AG37" i="53"/>
  <c r="AV36" i="53"/>
  <c r="CE35" i="53"/>
  <c r="CC35" i="53"/>
  <c r="CA35" i="53"/>
  <c r="BW35" i="53"/>
  <c r="BT35" i="53"/>
  <c r="BS35" i="53"/>
  <c r="BD35" i="53"/>
  <c r="AG35" i="53"/>
  <c r="AV34" i="53"/>
  <c r="CE33" i="53"/>
  <c r="CC33" i="53"/>
  <c r="CA33" i="53"/>
  <c r="BW33" i="53"/>
  <c r="BT33" i="53"/>
  <c r="BS33" i="53"/>
  <c r="BU33" i="53" s="1"/>
  <c r="BD33" i="53"/>
  <c r="AG33" i="53"/>
  <c r="AV32" i="53"/>
  <c r="CE31" i="53"/>
  <c r="CC31" i="53"/>
  <c r="CA31" i="53"/>
  <c r="BW31" i="53"/>
  <c r="BT31" i="53"/>
  <c r="BS31" i="53"/>
  <c r="BD31" i="53"/>
  <c r="AG31" i="53"/>
  <c r="AV30" i="53"/>
  <c r="CE29" i="53"/>
  <c r="CC29" i="53"/>
  <c r="CA29" i="53"/>
  <c r="BW29" i="53"/>
  <c r="BT29" i="53"/>
  <c r="BS29" i="53"/>
  <c r="BU29" i="53" s="1"/>
  <c r="BD29" i="53"/>
  <c r="AG29" i="53"/>
  <c r="AV28" i="53"/>
  <c r="CE27" i="53"/>
  <c r="CC27" i="53"/>
  <c r="CA27" i="53"/>
  <c r="BW27" i="53"/>
  <c r="BT27" i="53"/>
  <c r="BS27" i="53"/>
  <c r="BD27" i="53"/>
  <c r="AG27" i="53"/>
  <c r="AV26" i="53"/>
  <c r="CE25" i="53"/>
  <c r="CC25" i="53"/>
  <c r="CA25" i="53"/>
  <c r="BW25" i="53"/>
  <c r="BT25" i="53"/>
  <c r="BS25" i="53"/>
  <c r="BD25" i="53"/>
  <c r="AG25" i="53"/>
  <c r="AV24" i="53"/>
  <c r="CE23" i="53"/>
  <c r="CC23" i="53"/>
  <c r="CA23" i="53"/>
  <c r="BW23" i="53"/>
  <c r="BT23" i="53"/>
  <c r="BS23" i="53"/>
  <c r="BD23" i="53"/>
  <c r="AG23" i="53"/>
  <c r="AV22" i="53"/>
  <c r="CE21" i="53"/>
  <c r="CC21" i="53"/>
  <c r="CA21" i="53"/>
  <c r="BW21" i="53"/>
  <c r="BT21" i="53"/>
  <c r="BS21" i="53"/>
  <c r="BD21" i="53"/>
  <c r="AG21" i="53"/>
  <c r="AV20" i="53"/>
  <c r="CE19" i="53"/>
  <c r="CC19" i="53"/>
  <c r="CA19" i="53"/>
  <c r="BW19" i="53"/>
  <c r="BT19" i="53"/>
  <c r="BS19" i="53"/>
  <c r="BD19" i="53"/>
  <c r="AG19" i="53"/>
  <c r="AV18" i="53"/>
  <c r="CE17" i="53"/>
  <c r="CC17" i="53"/>
  <c r="CA17" i="53"/>
  <c r="BW17" i="53"/>
  <c r="BT17" i="53"/>
  <c r="BS17" i="53"/>
  <c r="BD17" i="53"/>
  <c r="AG17" i="53"/>
  <c r="AV16" i="53"/>
  <c r="CE15" i="53"/>
  <c r="CC15" i="53"/>
  <c r="CA15" i="53"/>
  <c r="BW15" i="53"/>
  <c r="BT15" i="53"/>
  <c r="BS15" i="53"/>
  <c r="BU15" i="53" s="1"/>
  <c r="BD15" i="53"/>
  <c r="AG15" i="53"/>
  <c r="AV14" i="53"/>
  <c r="CE13" i="53"/>
  <c r="CC13" i="53"/>
  <c r="CA13" i="53"/>
  <c r="BW13" i="53"/>
  <c r="BT13" i="53"/>
  <c r="BS13" i="53"/>
  <c r="BU13" i="53" s="1"/>
  <c r="BD13" i="53"/>
  <c r="AG13" i="53"/>
  <c r="AV12" i="53"/>
  <c r="CE11" i="53"/>
  <c r="CC11" i="53"/>
  <c r="CA11" i="53"/>
  <c r="BW11" i="53"/>
  <c r="BT11" i="53"/>
  <c r="BS11" i="53"/>
  <c r="BD11" i="53"/>
  <c r="AG11" i="53"/>
  <c r="AV10" i="53"/>
  <c r="CE9" i="53"/>
  <c r="CC9" i="53"/>
  <c r="CA9" i="53"/>
  <c r="BW9" i="53"/>
  <c r="BT9" i="53"/>
  <c r="BS9" i="53"/>
  <c r="BU9" i="53" s="1"/>
  <c r="BD9" i="53"/>
  <c r="AG9" i="53"/>
  <c r="A9" i="53"/>
  <c r="X3" i="53"/>
  <c r="C3" i="53"/>
  <c r="AV102" i="52"/>
  <c r="AV100" i="52"/>
  <c r="A79" i="52"/>
  <c r="A80" i="52" s="1"/>
  <c r="A81" i="52" s="1"/>
  <c r="A82" i="52" s="1"/>
  <c r="CE73" i="52"/>
  <c r="Y73" i="52"/>
  <c r="AY71" i="52"/>
  <c r="AX71" i="52"/>
  <c r="Y71" i="52"/>
  <c r="AV70" i="52"/>
  <c r="CE69" i="52"/>
  <c r="CC69" i="52"/>
  <c r="CA69" i="52"/>
  <c r="BW69" i="52"/>
  <c r="BT69" i="52"/>
  <c r="BS69" i="52"/>
  <c r="BD69" i="52"/>
  <c r="AG69" i="52"/>
  <c r="AV68" i="52"/>
  <c r="CE67" i="52"/>
  <c r="CC67" i="52"/>
  <c r="CA67" i="52"/>
  <c r="BW67" i="52"/>
  <c r="BT67" i="52"/>
  <c r="BS67" i="52"/>
  <c r="BD67" i="52"/>
  <c r="AG67" i="52"/>
  <c r="AV66" i="52"/>
  <c r="CE65" i="52"/>
  <c r="CC65" i="52"/>
  <c r="CA65" i="52"/>
  <c r="BW65" i="52"/>
  <c r="BT65" i="52"/>
  <c r="BS65" i="52"/>
  <c r="BD65" i="52"/>
  <c r="AG65" i="52"/>
  <c r="AV64" i="52"/>
  <c r="CE63" i="52"/>
  <c r="CC63" i="52"/>
  <c r="CA63" i="52"/>
  <c r="BW63" i="52"/>
  <c r="BT63" i="52"/>
  <c r="BS63" i="52"/>
  <c r="BD63" i="52"/>
  <c r="AG63" i="52"/>
  <c r="AV62" i="52"/>
  <c r="CE61" i="52"/>
  <c r="CC61" i="52"/>
  <c r="CA61" i="52"/>
  <c r="BW61" i="52"/>
  <c r="BT61" i="52"/>
  <c r="BS61" i="52"/>
  <c r="BD61" i="52"/>
  <c r="AG61" i="52"/>
  <c r="AV60" i="52"/>
  <c r="CE59" i="52"/>
  <c r="CC59" i="52"/>
  <c r="CA59" i="52"/>
  <c r="BW59" i="52"/>
  <c r="BT59" i="52"/>
  <c r="BS59" i="52"/>
  <c r="BD59" i="52"/>
  <c r="AG59" i="52"/>
  <c r="AV58" i="52"/>
  <c r="CE57" i="52"/>
  <c r="CC57" i="52"/>
  <c r="CA57" i="52"/>
  <c r="BW57" i="52"/>
  <c r="BU57" i="52"/>
  <c r="BT57" i="52"/>
  <c r="BS57" i="52"/>
  <c r="BD57" i="52"/>
  <c r="AG57" i="52"/>
  <c r="AV56" i="52"/>
  <c r="CE55" i="52"/>
  <c r="CC55" i="52"/>
  <c r="CA55" i="52"/>
  <c r="BW55" i="52"/>
  <c r="BT55" i="52"/>
  <c r="BS55" i="52"/>
  <c r="BU55" i="52" s="1"/>
  <c r="BD55" i="52"/>
  <c r="AG55" i="52"/>
  <c r="AV54" i="52"/>
  <c r="CE53" i="52"/>
  <c r="CC53" i="52"/>
  <c r="CA53" i="52"/>
  <c r="BW53" i="52"/>
  <c r="BT53" i="52"/>
  <c r="BS53" i="52"/>
  <c r="BU53" i="52" s="1"/>
  <c r="BD53" i="52"/>
  <c r="AG53" i="52"/>
  <c r="AV52" i="52"/>
  <c r="CE51" i="52"/>
  <c r="CC51" i="52"/>
  <c r="CA51" i="52"/>
  <c r="BW51" i="52"/>
  <c r="BT51" i="52"/>
  <c r="BS51" i="52"/>
  <c r="BD51" i="52"/>
  <c r="AG51" i="52"/>
  <c r="AV50" i="52"/>
  <c r="CE49" i="52"/>
  <c r="CC49" i="52"/>
  <c r="CA49" i="52"/>
  <c r="BW49" i="52"/>
  <c r="BT49" i="52"/>
  <c r="BS49" i="52"/>
  <c r="BU49" i="52" s="1"/>
  <c r="BD49" i="52"/>
  <c r="AG49" i="52"/>
  <c r="AV48" i="52"/>
  <c r="CE47" i="52"/>
  <c r="CC47" i="52"/>
  <c r="CA47" i="52"/>
  <c r="BW47" i="52"/>
  <c r="BT47" i="52"/>
  <c r="BS47" i="52"/>
  <c r="BD47" i="52"/>
  <c r="AG47" i="52"/>
  <c r="AV46" i="52"/>
  <c r="CE45" i="52"/>
  <c r="CC45" i="52"/>
  <c r="CA45" i="52"/>
  <c r="BW45" i="52"/>
  <c r="BT45" i="52"/>
  <c r="BS45" i="52"/>
  <c r="BU45" i="52" s="1"/>
  <c r="BD45" i="52"/>
  <c r="AG45" i="52"/>
  <c r="AV44" i="52"/>
  <c r="CE43" i="52"/>
  <c r="CC43" i="52"/>
  <c r="CA43" i="52"/>
  <c r="BW43" i="52"/>
  <c r="BT43" i="52"/>
  <c r="BS43" i="52"/>
  <c r="BD43" i="52"/>
  <c r="AG43" i="52"/>
  <c r="AV42" i="52"/>
  <c r="CE41" i="52"/>
  <c r="CC41" i="52"/>
  <c r="CA41" i="52"/>
  <c r="BW41" i="52"/>
  <c r="BT41" i="52"/>
  <c r="BS41" i="52"/>
  <c r="BU41" i="52" s="1"/>
  <c r="BD41" i="52"/>
  <c r="AG41" i="52"/>
  <c r="AV40" i="52"/>
  <c r="CE39" i="52"/>
  <c r="CC39" i="52"/>
  <c r="CA39" i="52"/>
  <c r="BW39" i="52"/>
  <c r="BT39" i="52"/>
  <c r="BS39" i="52"/>
  <c r="BD39" i="52"/>
  <c r="AG39" i="52"/>
  <c r="AV38" i="52"/>
  <c r="CE37" i="52"/>
  <c r="CC37" i="52"/>
  <c r="CA37" i="52"/>
  <c r="BW37" i="52"/>
  <c r="BT37" i="52"/>
  <c r="BS37" i="52"/>
  <c r="BD37" i="52"/>
  <c r="AG37" i="52"/>
  <c r="AV36" i="52"/>
  <c r="CE35" i="52"/>
  <c r="CC35" i="52"/>
  <c r="CA35" i="52"/>
  <c r="BW35" i="52"/>
  <c r="BT35" i="52"/>
  <c r="BS35" i="52"/>
  <c r="BD35" i="52"/>
  <c r="AG35" i="52"/>
  <c r="AV34" i="52"/>
  <c r="CE33" i="52"/>
  <c r="CC33" i="52"/>
  <c r="CA33" i="52"/>
  <c r="BW33" i="52"/>
  <c r="BT33" i="52"/>
  <c r="BS33" i="52"/>
  <c r="BU33" i="52" s="1"/>
  <c r="BD33" i="52"/>
  <c r="AG33" i="52"/>
  <c r="AV32" i="52"/>
  <c r="CE31" i="52"/>
  <c r="CC31" i="52"/>
  <c r="CA31" i="52"/>
  <c r="BW31" i="52"/>
  <c r="BT31" i="52"/>
  <c r="BS31" i="52"/>
  <c r="BD31" i="52"/>
  <c r="AG31" i="52"/>
  <c r="AV30" i="52"/>
  <c r="CE29" i="52"/>
  <c r="CC29" i="52"/>
  <c r="CA29" i="52"/>
  <c r="BW29" i="52"/>
  <c r="BT29" i="52"/>
  <c r="BS29" i="52"/>
  <c r="BU29" i="52" s="1"/>
  <c r="BD29" i="52"/>
  <c r="AG29" i="52"/>
  <c r="AV28" i="52"/>
  <c r="CE27" i="52"/>
  <c r="CC27" i="52"/>
  <c r="CA27" i="52"/>
  <c r="BW27" i="52"/>
  <c r="BT27" i="52"/>
  <c r="BS27" i="52"/>
  <c r="BD27" i="52"/>
  <c r="AG27" i="52"/>
  <c r="AV26" i="52"/>
  <c r="CE25" i="52"/>
  <c r="CC25" i="52"/>
  <c r="CA25" i="52"/>
  <c r="BW25" i="52"/>
  <c r="BT25" i="52"/>
  <c r="BS25" i="52"/>
  <c r="BU25" i="52" s="1"/>
  <c r="BD25" i="52"/>
  <c r="AG25" i="52"/>
  <c r="AV24" i="52"/>
  <c r="CE23" i="52"/>
  <c r="CC23" i="52"/>
  <c r="CA23" i="52"/>
  <c r="BW23" i="52"/>
  <c r="BT23" i="52"/>
  <c r="BS23" i="52"/>
  <c r="BD23" i="52"/>
  <c r="AG23" i="52"/>
  <c r="AV22" i="52"/>
  <c r="CE21" i="52"/>
  <c r="CC21" i="52"/>
  <c r="CA21" i="52"/>
  <c r="BW21" i="52"/>
  <c r="BT21" i="52"/>
  <c r="BS21" i="52"/>
  <c r="BD21" i="52"/>
  <c r="AG21" i="52"/>
  <c r="AV20" i="52"/>
  <c r="CE19" i="52"/>
  <c r="CC19" i="52"/>
  <c r="CA19" i="52"/>
  <c r="BW19" i="52"/>
  <c r="BT19" i="52"/>
  <c r="BS19" i="52"/>
  <c r="BD19" i="52"/>
  <c r="AG19" i="52"/>
  <c r="AV18" i="52"/>
  <c r="CE17" i="52"/>
  <c r="CC17" i="52"/>
  <c r="CA17" i="52"/>
  <c r="BW17" i="52"/>
  <c r="BT17" i="52"/>
  <c r="BS17" i="52"/>
  <c r="BD17" i="52"/>
  <c r="AG17" i="52"/>
  <c r="AV16" i="52"/>
  <c r="CE15" i="52"/>
  <c r="CC15" i="52"/>
  <c r="CA15" i="52"/>
  <c r="BW15" i="52"/>
  <c r="BT15" i="52"/>
  <c r="BS15" i="52"/>
  <c r="BD15" i="52"/>
  <c r="AG15" i="52"/>
  <c r="AV14" i="52"/>
  <c r="CE13" i="52"/>
  <c r="CC13" i="52"/>
  <c r="CA13" i="52"/>
  <c r="BW13" i="52"/>
  <c r="BT13" i="52"/>
  <c r="BS13" i="52"/>
  <c r="BD13" i="52"/>
  <c r="AG13" i="52"/>
  <c r="AV12" i="52"/>
  <c r="CE11" i="52"/>
  <c r="CC11" i="52"/>
  <c r="CA11" i="52"/>
  <c r="BW11" i="52"/>
  <c r="BT11" i="52"/>
  <c r="BS11" i="52"/>
  <c r="BD11" i="52"/>
  <c r="AG11" i="52"/>
  <c r="AV10" i="52"/>
  <c r="CE9" i="52"/>
  <c r="CC9" i="52"/>
  <c r="CA9" i="52"/>
  <c r="BW9" i="52"/>
  <c r="BT9" i="52"/>
  <c r="BS9" i="52"/>
  <c r="BD9" i="52"/>
  <c r="AG9" i="52"/>
  <c r="A9" i="52"/>
  <c r="BQ9" i="52" s="1"/>
  <c r="X3" i="52"/>
  <c r="C3" i="52"/>
  <c r="AV102" i="51"/>
  <c r="AV100" i="51"/>
  <c r="A79" i="51"/>
  <c r="A80" i="51" s="1"/>
  <c r="A81" i="51" s="1"/>
  <c r="A82" i="51" s="1"/>
  <c r="CE73" i="51"/>
  <c r="Y73" i="51"/>
  <c r="AY71" i="51"/>
  <c r="AX71" i="51"/>
  <c r="Y71" i="51"/>
  <c r="AV70" i="51"/>
  <c r="CE69" i="51"/>
  <c r="CC69" i="51"/>
  <c r="CA69" i="51"/>
  <c r="BW69" i="51"/>
  <c r="BT69" i="51"/>
  <c r="BS69" i="51"/>
  <c r="BD69" i="51"/>
  <c r="AG69" i="51"/>
  <c r="AV68" i="51"/>
  <c r="CE67" i="51"/>
  <c r="CC67" i="51"/>
  <c r="CA67" i="51"/>
  <c r="BW67" i="51"/>
  <c r="BT67" i="51"/>
  <c r="BS67" i="51"/>
  <c r="BD67" i="51"/>
  <c r="AG67" i="51"/>
  <c r="AV66" i="51"/>
  <c r="CE65" i="51"/>
  <c r="CC65" i="51"/>
  <c r="CA65" i="51"/>
  <c r="BW65" i="51"/>
  <c r="BT65" i="51"/>
  <c r="BS65" i="51"/>
  <c r="BD65" i="51"/>
  <c r="AG65" i="51"/>
  <c r="AV64" i="51"/>
  <c r="CE63" i="51"/>
  <c r="CC63" i="51"/>
  <c r="CA63" i="51"/>
  <c r="BW63" i="51"/>
  <c r="BT63" i="51"/>
  <c r="BS63" i="51"/>
  <c r="BD63" i="51"/>
  <c r="AG63" i="51"/>
  <c r="AV62" i="51"/>
  <c r="CE61" i="51"/>
  <c r="CC61" i="51"/>
  <c r="CA61" i="51"/>
  <c r="BW61" i="51"/>
  <c r="BT61" i="51"/>
  <c r="BS61" i="51"/>
  <c r="BD61" i="51"/>
  <c r="AG61" i="51"/>
  <c r="AV60" i="51"/>
  <c r="CE59" i="51"/>
  <c r="CC59" i="51"/>
  <c r="CA59" i="51"/>
  <c r="BW59" i="51"/>
  <c r="BT59" i="51"/>
  <c r="BS59" i="51"/>
  <c r="BD59" i="51"/>
  <c r="AG59" i="51"/>
  <c r="AV58" i="51"/>
  <c r="CE57" i="51"/>
  <c r="CC57" i="51"/>
  <c r="CA57" i="51"/>
  <c r="BW57" i="51"/>
  <c r="BT57" i="51"/>
  <c r="BS57" i="51"/>
  <c r="BD57" i="51"/>
  <c r="AG57" i="51"/>
  <c r="AV56" i="51"/>
  <c r="CE55" i="51"/>
  <c r="CC55" i="51"/>
  <c r="CA55" i="51"/>
  <c r="BW55" i="51"/>
  <c r="BT55" i="51"/>
  <c r="BS55" i="51"/>
  <c r="BD55" i="51"/>
  <c r="AG55" i="51"/>
  <c r="AV54" i="51"/>
  <c r="CE53" i="51"/>
  <c r="CC53" i="51"/>
  <c r="CA53" i="51"/>
  <c r="BW53" i="51"/>
  <c r="BT53" i="51"/>
  <c r="BS53" i="51"/>
  <c r="BD53" i="51"/>
  <c r="AG53" i="51"/>
  <c r="AV52" i="51"/>
  <c r="CE51" i="51"/>
  <c r="CC51" i="51"/>
  <c r="CA51" i="51"/>
  <c r="BW51" i="51"/>
  <c r="BT51" i="51"/>
  <c r="BS51" i="51"/>
  <c r="BD51" i="51"/>
  <c r="AG51" i="51"/>
  <c r="AV50" i="51"/>
  <c r="CE49" i="51"/>
  <c r="CC49" i="51"/>
  <c r="CA49" i="51"/>
  <c r="BW49" i="51"/>
  <c r="BT49" i="51"/>
  <c r="BS49" i="51"/>
  <c r="BD49" i="51"/>
  <c r="AG49" i="51"/>
  <c r="AV48" i="51"/>
  <c r="CE47" i="51"/>
  <c r="CC47" i="51"/>
  <c r="CA47" i="51"/>
  <c r="BW47" i="51"/>
  <c r="BT47" i="51"/>
  <c r="BS47" i="51"/>
  <c r="BD47" i="51"/>
  <c r="AG47" i="51"/>
  <c r="AV46" i="51"/>
  <c r="CE45" i="51"/>
  <c r="CC45" i="51"/>
  <c r="CA45" i="51"/>
  <c r="BW45" i="51"/>
  <c r="BT45" i="51"/>
  <c r="BS45" i="51"/>
  <c r="BD45" i="51"/>
  <c r="AG45" i="51"/>
  <c r="AV44" i="51"/>
  <c r="CE43" i="51"/>
  <c r="CC43" i="51"/>
  <c r="CA43" i="51"/>
  <c r="BW43" i="51"/>
  <c r="BT43" i="51"/>
  <c r="BS43" i="51"/>
  <c r="BD43" i="51"/>
  <c r="AG43" i="51"/>
  <c r="AV42" i="51"/>
  <c r="CE41" i="51"/>
  <c r="CC41" i="51"/>
  <c r="CA41" i="51"/>
  <c r="BW41" i="51"/>
  <c r="BT41" i="51"/>
  <c r="BS41" i="51"/>
  <c r="BD41" i="51"/>
  <c r="AG41" i="51"/>
  <c r="AV40" i="51"/>
  <c r="CE39" i="51"/>
  <c r="CC39" i="51"/>
  <c r="CA39" i="51"/>
  <c r="BW39" i="51"/>
  <c r="BT39" i="51"/>
  <c r="BS39" i="51"/>
  <c r="BD39" i="51"/>
  <c r="AG39" i="51"/>
  <c r="AV38" i="51"/>
  <c r="CE37" i="51"/>
  <c r="CC37" i="51"/>
  <c r="CA37" i="51"/>
  <c r="BW37" i="51"/>
  <c r="BT37" i="51"/>
  <c r="BS37" i="51"/>
  <c r="BD37" i="51"/>
  <c r="AG37" i="51"/>
  <c r="AV36" i="51"/>
  <c r="CE35" i="51"/>
  <c r="CC35" i="51"/>
  <c r="CA35" i="51"/>
  <c r="BW35" i="51"/>
  <c r="BT35" i="51"/>
  <c r="BS35" i="51"/>
  <c r="BD35" i="51"/>
  <c r="AG35" i="51"/>
  <c r="AV34" i="51"/>
  <c r="CE33" i="51"/>
  <c r="CC33" i="51"/>
  <c r="CA33" i="51"/>
  <c r="BW33" i="51"/>
  <c r="BT33" i="51"/>
  <c r="BS33" i="51"/>
  <c r="BD33" i="51"/>
  <c r="AG33" i="51"/>
  <c r="AV32" i="51"/>
  <c r="CE31" i="51"/>
  <c r="CC31" i="51"/>
  <c r="CA31" i="51"/>
  <c r="BW31" i="51"/>
  <c r="BT31" i="51"/>
  <c r="BS31" i="51"/>
  <c r="BD31" i="51"/>
  <c r="AG31" i="51"/>
  <c r="AV30" i="51"/>
  <c r="CE29" i="51"/>
  <c r="CC29" i="51"/>
  <c r="CA29" i="51"/>
  <c r="BW29" i="51"/>
  <c r="BT29" i="51"/>
  <c r="BS29" i="51"/>
  <c r="BD29" i="51"/>
  <c r="AG29" i="51"/>
  <c r="AV28" i="51"/>
  <c r="CE27" i="51"/>
  <c r="CC27" i="51"/>
  <c r="CA27" i="51"/>
  <c r="BW27" i="51"/>
  <c r="BT27" i="51"/>
  <c r="BS27" i="51"/>
  <c r="BD27" i="51"/>
  <c r="AG27" i="51"/>
  <c r="AV26" i="51"/>
  <c r="CE25" i="51"/>
  <c r="CC25" i="51"/>
  <c r="CA25" i="51"/>
  <c r="BW25" i="51"/>
  <c r="BT25" i="51"/>
  <c r="BS25" i="51"/>
  <c r="BD25" i="51"/>
  <c r="AG25" i="51"/>
  <c r="AV24" i="51"/>
  <c r="CE23" i="51"/>
  <c r="CC23" i="51"/>
  <c r="CA23" i="51"/>
  <c r="BW23" i="51"/>
  <c r="BT23" i="51"/>
  <c r="BS23" i="51"/>
  <c r="BD23" i="51"/>
  <c r="AG23" i="51"/>
  <c r="AV22" i="51"/>
  <c r="CE21" i="51"/>
  <c r="CC21" i="51"/>
  <c r="CA21" i="51"/>
  <c r="BW21" i="51"/>
  <c r="BT21" i="51"/>
  <c r="BS21" i="51"/>
  <c r="BD21" i="51"/>
  <c r="AG21" i="51"/>
  <c r="AV20" i="51"/>
  <c r="CE19" i="51"/>
  <c r="CC19" i="51"/>
  <c r="CA19" i="51"/>
  <c r="BW19" i="51"/>
  <c r="BT19" i="51"/>
  <c r="BS19" i="51"/>
  <c r="BD19" i="51"/>
  <c r="AG19" i="51"/>
  <c r="AV18" i="51"/>
  <c r="CE17" i="51"/>
  <c r="CC17" i="51"/>
  <c r="CA17" i="51"/>
  <c r="BW17" i="51"/>
  <c r="BT17" i="51"/>
  <c r="BS17" i="51"/>
  <c r="BD17" i="51"/>
  <c r="AG17" i="51"/>
  <c r="AV16" i="51"/>
  <c r="CE15" i="51"/>
  <c r="CC15" i="51"/>
  <c r="CA15" i="51"/>
  <c r="BW15" i="51"/>
  <c r="BT15" i="51"/>
  <c r="BS15" i="51"/>
  <c r="BD15" i="51"/>
  <c r="AG15" i="51"/>
  <c r="AV14" i="51"/>
  <c r="CE13" i="51"/>
  <c r="CC13" i="51"/>
  <c r="CA13" i="51"/>
  <c r="BW13" i="51"/>
  <c r="BT13" i="51"/>
  <c r="BS13" i="51"/>
  <c r="BD13" i="51"/>
  <c r="AG13" i="51"/>
  <c r="AV12" i="51"/>
  <c r="CE11" i="51"/>
  <c r="CC11" i="51"/>
  <c r="CA11" i="51"/>
  <c r="BW11" i="51"/>
  <c r="BT11" i="51"/>
  <c r="BS11" i="51"/>
  <c r="BD11" i="51"/>
  <c r="AG11" i="51"/>
  <c r="AV10" i="51"/>
  <c r="CE9" i="51"/>
  <c r="CC9" i="51"/>
  <c r="CA9" i="51"/>
  <c r="BW9" i="51"/>
  <c r="BT9" i="51"/>
  <c r="BS9" i="51"/>
  <c r="BD9" i="51"/>
  <c r="AG9" i="51"/>
  <c r="A9" i="51"/>
  <c r="BQ9" i="51" s="1"/>
  <c r="X3" i="51"/>
  <c r="C3" i="51"/>
  <c r="A11" i="53" l="1"/>
  <c r="BQ11" i="53" s="1"/>
  <c r="BQ9" i="53"/>
  <c r="A11" i="57"/>
  <c r="BQ11" i="57" s="1"/>
  <c r="BP11" i="57" s="1"/>
  <c r="BQ9" i="57"/>
  <c r="BP9" i="57" s="1"/>
  <c r="AR9" i="57" s="1"/>
  <c r="A11" i="58"/>
  <c r="BQ11" i="58" s="1"/>
  <c r="BP11" i="58" s="1"/>
  <c r="BQ9" i="58"/>
  <c r="BP9" i="58" s="1"/>
  <c r="A11" i="61"/>
  <c r="BQ9" i="61"/>
  <c r="BP9" i="61" s="1"/>
  <c r="B9" i="59"/>
  <c r="BQ9" i="59"/>
  <c r="BP9" i="59" s="1"/>
  <c r="BP9" i="56"/>
  <c r="BU19" i="51"/>
  <c r="BU23" i="51"/>
  <c r="BU27" i="51"/>
  <c r="BU31" i="51"/>
  <c r="BU35" i="51"/>
  <c r="BU39" i="51"/>
  <c r="BU43" i="51"/>
  <c r="BU47" i="51"/>
  <c r="BU59" i="51"/>
  <c r="BU63" i="51"/>
  <c r="BU19" i="53"/>
  <c r="BU23" i="53"/>
  <c r="BU27" i="53"/>
  <c r="BU31" i="53"/>
  <c r="BU33" i="54"/>
  <c r="BU45" i="54"/>
  <c r="BU57" i="54"/>
  <c r="BU67" i="54"/>
  <c r="BU31" i="55"/>
  <c r="BU39" i="55"/>
  <c r="BU43" i="55"/>
  <c r="BU47" i="55"/>
  <c r="BU29" i="56"/>
  <c r="BU61" i="56"/>
  <c r="BU65" i="56"/>
  <c r="BU69" i="56"/>
  <c r="BU11" i="57"/>
  <c r="BU19" i="57"/>
  <c r="BU67" i="58"/>
  <c r="BU25" i="61"/>
  <c r="BU29" i="61"/>
  <c r="BU33" i="61"/>
  <c r="BU39" i="61"/>
  <c r="BU61" i="61"/>
  <c r="BU65" i="51"/>
  <c r="BU69" i="51"/>
  <c r="BU19" i="54"/>
  <c r="BU43" i="54"/>
  <c r="BU55" i="54"/>
  <c r="BU33" i="55"/>
  <c r="BU37" i="55"/>
  <c r="BU45" i="55"/>
  <c r="BU23" i="56"/>
  <c r="BU21" i="57"/>
  <c r="BU39" i="57"/>
  <c r="BU19" i="58"/>
  <c r="BU31" i="58"/>
  <c r="BU59" i="61"/>
  <c r="BU63" i="61"/>
  <c r="BU61" i="51"/>
  <c r="BU59" i="52"/>
  <c r="BU17" i="53"/>
  <c r="BU21" i="53"/>
  <c r="BU25" i="53"/>
  <c r="BU17" i="54"/>
  <c r="BU47" i="54"/>
  <c r="BU51" i="54"/>
  <c r="BU65" i="54"/>
  <c r="BU11" i="55"/>
  <c r="BU15" i="55"/>
  <c r="BU27" i="55"/>
  <c r="BU49" i="55"/>
  <c r="BU53" i="55"/>
  <c r="BU33" i="56"/>
  <c r="BU37" i="56"/>
  <c r="BU45" i="56"/>
  <c r="BU37" i="57"/>
  <c r="BU13" i="52"/>
  <c r="BU57" i="56"/>
  <c r="BU27" i="57"/>
  <c r="BU31" i="57"/>
  <c r="BU49" i="57"/>
  <c r="BU29" i="58"/>
  <c r="BU35" i="58"/>
  <c r="BU39" i="58"/>
  <c r="BU43" i="58"/>
  <c r="BU47" i="58"/>
  <c r="BU51" i="58"/>
  <c r="BU59" i="58"/>
  <c r="BU63" i="58"/>
  <c r="BU15" i="60"/>
  <c r="BU47" i="60"/>
  <c r="BU51" i="60"/>
  <c r="BU55" i="60"/>
  <c r="BU59" i="60"/>
  <c r="B11" i="61"/>
  <c r="BU11" i="61"/>
  <c r="BU65" i="61"/>
  <c r="BU69" i="61"/>
  <c r="BU17" i="52"/>
  <c r="BU21" i="52"/>
  <c r="BU29" i="51"/>
  <c r="BU33" i="51"/>
  <c r="BU37" i="51"/>
  <c r="BU45" i="51"/>
  <c r="BU51" i="51"/>
  <c r="BU19" i="52"/>
  <c r="BU23" i="52"/>
  <c r="BU31" i="52"/>
  <c r="BU37" i="52"/>
  <c r="BU39" i="53"/>
  <c r="BU45" i="53"/>
  <c r="BU49" i="53"/>
  <c r="BU53" i="53"/>
  <c r="BU57" i="53"/>
  <c r="BU65" i="53"/>
  <c r="BU69" i="53"/>
  <c r="BU23" i="54"/>
  <c r="BU27" i="54"/>
  <c r="BU53" i="54"/>
  <c r="BU59" i="54"/>
  <c r="BU63" i="54"/>
  <c r="BU9" i="55"/>
  <c r="BU35" i="55"/>
  <c r="BU59" i="55"/>
  <c r="BU21" i="56"/>
  <c r="BU25" i="56"/>
  <c r="BU51" i="56"/>
  <c r="BU55" i="56"/>
  <c r="BU59" i="56"/>
  <c r="BU17" i="57"/>
  <c r="BU43" i="57"/>
  <c r="BU47" i="57"/>
  <c r="BU59" i="57"/>
  <c r="BU33" i="58"/>
  <c r="BU37" i="58"/>
  <c r="BU41" i="58"/>
  <c r="BU45" i="58"/>
  <c r="BU49" i="58"/>
  <c r="BU53" i="58"/>
  <c r="BU37" i="61"/>
  <c r="BU45" i="61"/>
  <c r="BU49" i="51"/>
  <c r="BU35" i="52"/>
  <c r="BU43" i="53"/>
  <c r="BU59" i="53"/>
  <c r="BU13" i="54"/>
  <c r="BU65" i="58"/>
  <c r="BP9" i="60"/>
  <c r="R9" i="60" s="1"/>
  <c r="BU9" i="60"/>
  <c r="BU13" i="60"/>
  <c r="BU49" i="60"/>
  <c r="BU13" i="61"/>
  <c r="BU19" i="61"/>
  <c r="BU23" i="61"/>
  <c r="BU25" i="55"/>
  <c r="BU29" i="55"/>
  <c r="BU63" i="57"/>
  <c r="BU67" i="57"/>
  <c r="BU27" i="60"/>
  <c r="BU31" i="60"/>
  <c r="BU55" i="51"/>
  <c r="BP9" i="51"/>
  <c r="CB9" i="51" s="1"/>
  <c r="BU63" i="52"/>
  <c r="BU67" i="52"/>
  <c r="BP9" i="55"/>
  <c r="AS9" i="55" s="1"/>
  <c r="BU63" i="55"/>
  <c r="BU67" i="55"/>
  <c r="BU15" i="57"/>
  <c r="BU41" i="57"/>
  <c r="BU51" i="57"/>
  <c r="BU11" i="58"/>
  <c r="BU15" i="58"/>
  <c r="BU57" i="58"/>
  <c r="BU63" i="60"/>
  <c r="BU67" i="60"/>
  <c r="U9" i="56"/>
  <c r="BU11" i="52"/>
  <c r="BU9" i="51"/>
  <c r="BU13" i="51"/>
  <c r="BU17" i="51"/>
  <c r="BU21" i="51"/>
  <c r="BU25" i="51"/>
  <c r="BU41" i="51"/>
  <c r="BU67" i="51"/>
  <c r="BP9" i="52"/>
  <c r="AS9" i="52" s="1"/>
  <c r="BU9" i="52"/>
  <c r="BU27" i="52"/>
  <c r="BU39" i="52"/>
  <c r="BU43" i="52"/>
  <c r="BU61" i="52"/>
  <c r="BU11" i="53"/>
  <c r="BU35" i="53"/>
  <c r="BU37" i="54"/>
  <c r="BU41" i="54"/>
  <c r="BU13" i="55"/>
  <c r="BU19" i="55"/>
  <c r="BU41" i="55"/>
  <c r="BU69" i="55"/>
  <c r="BU11" i="56"/>
  <c r="BU15" i="56"/>
  <c r="BU29" i="57"/>
  <c r="BU45" i="57"/>
  <c r="BU55" i="57"/>
  <c r="BU9" i="58"/>
  <c r="BU13" i="58"/>
  <c r="BU17" i="58"/>
  <c r="BU23" i="58"/>
  <c r="BU27" i="58"/>
  <c r="BU11" i="60"/>
  <c r="BU17" i="60"/>
  <c r="BU21" i="60"/>
  <c r="BU25" i="60"/>
  <c r="BU37" i="60"/>
  <c r="BU41" i="60"/>
  <c r="BU45" i="60"/>
  <c r="BU53" i="60"/>
  <c r="BU57" i="60"/>
  <c r="BU65" i="60"/>
  <c r="BU69" i="60"/>
  <c r="BU51" i="61"/>
  <c r="B9" i="61"/>
  <c r="BU27" i="61"/>
  <c r="BU31" i="61"/>
  <c r="BU35" i="61"/>
  <c r="BU43" i="61"/>
  <c r="BU47" i="61"/>
  <c r="BU55" i="61"/>
  <c r="A11" i="60"/>
  <c r="BQ11" i="60" s="1"/>
  <c r="B9" i="60"/>
  <c r="BU19" i="60"/>
  <c r="BU23" i="60"/>
  <c r="BU29" i="60"/>
  <c r="BU33" i="60"/>
  <c r="BU35" i="60"/>
  <c r="BU39" i="60"/>
  <c r="BU43" i="60"/>
  <c r="A11" i="59"/>
  <c r="BQ11" i="59" s="1"/>
  <c r="BU11" i="59"/>
  <c r="BU37" i="59"/>
  <c r="BU41" i="59"/>
  <c r="BU45" i="59"/>
  <c r="BU51" i="59"/>
  <c r="B9" i="57"/>
  <c r="A11" i="56"/>
  <c r="B11" i="56" s="1"/>
  <c r="B11" i="58"/>
  <c r="A13" i="58"/>
  <c r="BQ13" i="58" s="1"/>
  <c r="B9" i="58"/>
  <c r="BU21" i="58"/>
  <c r="BU25" i="58"/>
  <c r="BU55" i="58"/>
  <c r="A13" i="57"/>
  <c r="BQ13" i="57" s="1"/>
  <c r="B11" i="57"/>
  <c r="BU25" i="57"/>
  <c r="BU61" i="57"/>
  <c r="BU65" i="57"/>
  <c r="BU69" i="57"/>
  <c r="N9" i="56"/>
  <c r="B9" i="56"/>
  <c r="BU27" i="56"/>
  <c r="BU31" i="56"/>
  <c r="BU35" i="56"/>
  <c r="BU39" i="56"/>
  <c r="BU49" i="56"/>
  <c r="BU53" i="56"/>
  <c r="AR9" i="55"/>
  <c r="A11" i="55"/>
  <c r="BQ11" i="55" s="1"/>
  <c r="BU21" i="55"/>
  <c r="BU17" i="55"/>
  <c r="BU23" i="55"/>
  <c r="B9" i="55"/>
  <c r="BU57" i="55"/>
  <c r="BU61" i="55"/>
  <c r="BU65" i="55"/>
  <c r="A11" i="54"/>
  <c r="BQ11" i="54" s="1"/>
  <c r="BP9" i="54"/>
  <c r="B9" i="54"/>
  <c r="BU9" i="54"/>
  <c r="BU25" i="54"/>
  <c r="BU39" i="54"/>
  <c r="BP11" i="53"/>
  <c r="B11" i="53"/>
  <c r="A13" i="53"/>
  <c r="BQ13" i="53" s="1"/>
  <c r="B9" i="53"/>
  <c r="BP9" i="53"/>
  <c r="BU47" i="53"/>
  <c r="BU51" i="53"/>
  <c r="BU55" i="53"/>
  <c r="A11" i="52"/>
  <c r="BQ11" i="52" s="1"/>
  <c r="B9" i="52"/>
  <c r="BU15" i="52"/>
  <c r="BU47" i="52"/>
  <c r="BU51" i="52"/>
  <c r="BU65" i="52"/>
  <c r="BU69" i="52"/>
  <c r="B9" i="51"/>
  <c r="BU11" i="51"/>
  <c r="BU15" i="51"/>
  <c r="A11" i="51"/>
  <c r="BQ11" i="51" s="1"/>
  <c r="BU57" i="51"/>
  <c r="BU53" i="51"/>
  <c r="A13" i="56" l="1"/>
  <c r="BQ11" i="56"/>
  <c r="BP11" i="56" s="1"/>
  <c r="A13" i="61"/>
  <c r="BQ11" i="61"/>
  <c r="BP11" i="61" s="1"/>
  <c r="N11" i="61" s="1"/>
  <c r="M9" i="55"/>
  <c r="CB9" i="56"/>
  <c r="CB9" i="60"/>
  <c r="Q9" i="60"/>
  <c r="T9" i="59"/>
  <c r="U9" i="59"/>
  <c r="S9" i="59"/>
  <c r="U9" i="60"/>
  <c r="AS9" i="57"/>
  <c r="AT9" i="57" s="1"/>
  <c r="CB9" i="57"/>
  <c r="CB9" i="52"/>
  <c r="N9" i="57"/>
  <c r="S9" i="57"/>
  <c r="U9" i="57"/>
  <c r="T9" i="57"/>
  <c r="U9" i="61"/>
  <c r="T9" i="61"/>
  <c r="S9" i="61"/>
  <c r="U9" i="51"/>
  <c r="U9" i="52"/>
  <c r="T9" i="52"/>
  <c r="S9" i="52"/>
  <c r="T9" i="55"/>
  <c r="S9" i="55"/>
  <c r="U9" i="55"/>
  <c r="U11" i="58"/>
  <c r="AR9" i="52"/>
  <c r="AT9" i="52" s="1"/>
  <c r="U9" i="53"/>
  <c r="U11" i="53"/>
  <c r="CB9" i="55"/>
  <c r="T9" i="58"/>
  <c r="S9" i="58"/>
  <c r="U9" i="58"/>
  <c r="U9" i="54"/>
  <c r="T9" i="54"/>
  <c r="S9" i="54"/>
  <c r="M9" i="57"/>
  <c r="S11" i="57"/>
  <c r="U11" i="57"/>
  <c r="T11" i="57"/>
  <c r="AS9" i="61"/>
  <c r="M9" i="61"/>
  <c r="AR9" i="61"/>
  <c r="CB9" i="61"/>
  <c r="N9" i="61"/>
  <c r="CF9" i="60"/>
  <c r="CG9" i="60" s="1"/>
  <c r="BO9" i="60"/>
  <c r="CM9" i="60"/>
  <c r="BP11" i="60"/>
  <c r="B11" i="60"/>
  <c r="A13" i="60"/>
  <c r="BQ13" i="60" s="1"/>
  <c r="M9" i="60"/>
  <c r="N9" i="60"/>
  <c r="N9" i="59"/>
  <c r="AR9" i="59"/>
  <c r="M9" i="59"/>
  <c r="CB9" i="59"/>
  <c r="AS9" i="59"/>
  <c r="BP11" i="59"/>
  <c r="B11" i="59"/>
  <c r="A13" i="59"/>
  <c r="BQ13" i="59" s="1"/>
  <c r="M11" i="58"/>
  <c r="CB11" i="58"/>
  <c r="N11" i="58"/>
  <c r="N9" i="58"/>
  <c r="CB9" i="58"/>
  <c r="AS9" i="58"/>
  <c r="M9" i="58"/>
  <c r="AR9" i="58"/>
  <c r="A15" i="58"/>
  <c r="BQ15" i="58" s="1"/>
  <c r="BP13" i="58"/>
  <c r="B13" i="58"/>
  <c r="A15" i="57"/>
  <c r="BQ15" i="57" s="1"/>
  <c r="BP13" i="57"/>
  <c r="B13" i="57"/>
  <c r="M11" i="57"/>
  <c r="CB11" i="57"/>
  <c r="N11" i="57"/>
  <c r="CF9" i="56"/>
  <c r="CG9" i="56" s="1"/>
  <c r="M9" i="56"/>
  <c r="CF11" i="56"/>
  <c r="CG11" i="56" s="1"/>
  <c r="CM11" i="56"/>
  <c r="A13" i="55"/>
  <c r="BQ13" i="55" s="1"/>
  <c r="BP11" i="55"/>
  <c r="B11" i="55"/>
  <c r="AT9" i="55"/>
  <c r="N9" i="55"/>
  <c r="AR9" i="54"/>
  <c r="M9" i="54"/>
  <c r="CB9" i="54"/>
  <c r="AS9" i="54"/>
  <c r="N9" i="54"/>
  <c r="A13" i="54"/>
  <c r="BQ13" i="54" s="1"/>
  <c r="BP11" i="54"/>
  <c r="B11" i="54"/>
  <c r="N9" i="53"/>
  <c r="M9" i="53"/>
  <c r="CB9" i="53"/>
  <c r="CB11" i="53"/>
  <c r="N11" i="53"/>
  <c r="M11" i="53"/>
  <c r="A15" i="53"/>
  <c r="BQ15" i="53" s="1"/>
  <c r="BP13" i="53"/>
  <c r="B13" i="53"/>
  <c r="CF11" i="53"/>
  <c r="CG11" i="53" s="1"/>
  <c r="A13" i="52"/>
  <c r="BQ13" i="52" s="1"/>
  <c r="BP11" i="52"/>
  <c r="B11" i="52"/>
  <c r="M9" i="52"/>
  <c r="N9" i="52"/>
  <c r="CF9" i="51"/>
  <c r="CG9" i="51" s="1"/>
  <c r="BO9" i="51"/>
  <c r="CM9" i="51"/>
  <c r="BP11" i="51"/>
  <c r="B11" i="51"/>
  <c r="A13" i="51"/>
  <c r="BQ13" i="51" s="1"/>
  <c r="M9" i="51"/>
  <c r="AE9" i="51"/>
  <c r="N9" i="51"/>
  <c r="C3" i="3"/>
  <c r="CB11" i="56" l="1"/>
  <c r="A15" i="56"/>
  <c r="BQ13" i="56"/>
  <c r="BP13" i="56" s="1"/>
  <c r="N13" i="56" s="1"/>
  <c r="B13" i="56"/>
  <c r="CB11" i="61"/>
  <c r="U11" i="61"/>
  <c r="M11" i="61"/>
  <c r="S11" i="61"/>
  <c r="T11" i="61"/>
  <c r="BQ13" i="61"/>
  <c r="BP13" i="61" s="1"/>
  <c r="B13" i="61"/>
  <c r="A15" i="61"/>
  <c r="BO11" i="56"/>
  <c r="U11" i="59"/>
  <c r="U11" i="54"/>
  <c r="T11" i="54"/>
  <c r="S11" i="54"/>
  <c r="U13" i="58"/>
  <c r="U11" i="60"/>
  <c r="T11" i="51"/>
  <c r="S11" i="51"/>
  <c r="U11" i="51"/>
  <c r="U11" i="52"/>
  <c r="T11" i="52"/>
  <c r="S11" i="52"/>
  <c r="U11" i="55"/>
  <c r="N11" i="56"/>
  <c r="U11" i="56"/>
  <c r="U13" i="57"/>
  <c r="U13" i="53"/>
  <c r="K3" i="61"/>
  <c r="K3" i="60"/>
  <c r="K3" i="56"/>
  <c r="K3" i="59"/>
  <c r="K3" i="55"/>
  <c r="K3" i="53"/>
  <c r="K3" i="52"/>
  <c r="K3" i="51"/>
  <c r="K3" i="58"/>
  <c r="K3" i="57"/>
  <c r="K3" i="54"/>
  <c r="AS11" i="61"/>
  <c r="AT9" i="61"/>
  <c r="M11" i="60"/>
  <c r="CB11" i="60"/>
  <c r="N11" i="60"/>
  <c r="BP13" i="60"/>
  <c r="B13" i="60"/>
  <c r="A15" i="60"/>
  <c r="BQ15" i="60" s="1"/>
  <c r="C10" i="60"/>
  <c r="F10" i="60" s="1"/>
  <c r="BJ9" i="60"/>
  <c r="BF9" i="60"/>
  <c r="BE9" i="60"/>
  <c r="BI9" i="60"/>
  <c r="C9" i="60"/>
  <c r="BG9" i="60"/>
  <c r="BH9" i="60"/>
  <c r="AE9" i="60"/>
  <c r="CB11" i="59"/>
  <c r="N11" i="59"/>
  <c r="M11" i="59"/>
  <c r="AT9" i="59"/>
  <c r="A15" i="59"/>
  <c r="BQ15" i="59" s="1"/>
  <c r="B13" i="59"/>
  <c r="BP13" i="59"/>
  <c r="M11" i="56"/>
  <c r="N13" i="58"/>
  <c r="M13" i="58"/>
  <c r="CB13" i="58"/>
  <c r="CF13" i="58"/>
  <c r="CG13" i="58" s="1"/>
  <c r="BP15" i="58"/>
  <c r="B15" i="58"/>
  <c r="A17" i="58"/>
  <c r="BQ17" i="58" s="1"/>
  <c r="AT9" i="58"/>
  <c r="CB13" i="57"/>
  <c r="N13" i="57"/>
  <c r="M13" i="57"/>
  <c r="A17" i="57"/>
  <c r="BQ17" i="57" s="1"/>
  <c r="BP15" i="57"/>
  <c r="B15" i="57"/>
  <c r="BF11" i="56"/>
  <c r="BH11" i="56"/>
  <c r="N11" i="55"/>
  <c r="M11" i="55"/>
  <c r="CB11" i="55"/>
  <c r="BP13" i="55"/>
  <c r="B13" i="55"/>
  <c r="A15" i="55"/>
  <c r="BQ15" i="55" s="1"/>
  <c r="CB11" i="54"/>
  <c r="N11" i="54"/>
  <c r="M11" i="54"/>
  <c r="A15" i="54"/>
  <c r="BQ15" i="54" s="1"/>
  <c r="BP13" i="54"/>
  <c r="B13" i="54"/>
  <c r="AT9" i="54"/>
  <c r="BP15" i="53"/>
  <c r="B15" i="53"/>
  <c r="A17" i="53"/>
  <c r="BQ17" i="53" s="1"/>
  <c r="N13" i="53"/>
  <c r="CB13" i="53"/>
  <c r="M13" i="53"/>
  <c r="CF13" i="53"/>
  <c r="CG13" i="53" s="1"/>
  <c r="BO13" i="53"/>
  <c r="CM13" i="53"/>
  <c r="N11" i="52"/>
  <c r="M11" i="52"/>
  <c r="CB11" i="52"/>
  <c r="B13" i="52"/>
  <c r="A15" i="52"/>
  <c r="BQ15" i="52" s="1"/>
  <c r="BP13" i="52"/>
  <c r="M11" i="51"/>
  <c r="N11" i="51"/>
  <c r="CB11" i="51"/>
  <c r="C10" i="51"/>
  <c r="F10" i="51" s="1"/>
  <c r="BJ9" i="51"/>
  <c r="BF9" i="51"/>
  <c r="BE9" i="51"/>
  <c r="BI9" i="51"/>
  <c r="C9" i="51"/>
  <c r="BH9" i="51"/>
  <c r="BG9" i="51"/>
  <c r="BP13" i="51"/>
  <c r="B13" i="51"/>
  <c r="A15" i="51"/>
  <c r="BQ15" i="51" s="1"/>
  <c r="AV102" i="50"/>
  <c r="AV100" i="50"/>
  <c r="A79" i="50"/>
  <c r="A80" i="50" s="1"/>
  <c r="A81" i="50" s="1"/>
  <c r="A82" i="50" s="1"/>
  <c r="CE73" i="50"/>
  <c r="Y73" i="50"/>
  <c r="AY71" i="50"/>
  <c r="AX71" i="50"/>
  <c r="Y71" i="50"/>
  <c r="AV70" i="50"/>
  <c r="CE69" i="50"/>
  <c r="CC69" i="50"/>
  <c r="CA69" i="50"/>
  <c r="BW69" i="50"/>
  <c r="BT69" i="50"/>
  <c r="BS69" i="50"/>
  <c r="BD69" i="50"/>
  <c r="AG69" i="50"/>
  <c r="AV68" i="50"/>
  <c r="CE67" i="50"/>
  <c r="CC67" i="50"/>
  <c r="CA67" i="50"/>
  <c r="BW67" i="50"/>
  <c r="BT67" i="50"/>
  <c r="BS67" i="50"/>
  <c r="BD67" i="50"/>
  <c r="AG67" i="50"/>
  <c r="AV66" i="50"/>
  <c r="CE65" i="50"/>
  <c r="CC65" i="50"/>
  <c r="CA65" i="50"/>
  <c r="BW65" i="50"/>
  <c r="BT65" i="50"/>
  <c r="BS65" i="50"/>
  <c r="BU65" i="50" s="1"/>
  <c r="BD65" i="50"/>
  <c r="AG65" i="50"/>
  <c r="AV64" i="50"/>
  <c r="CE63" i="50"/>
  <c r="CC63" i="50"/>
  <c r="CA63" i="50"/>
  <c r="BW63" i="50"/>
  <c r="BT63" i="50"/>
  <c r="BS63" i="50"/>
  <c r="BD63" i="50"/>
  <c r="AV62" i="50"/>
  <c r="CE61" i="50"/>
  <c r="CC61" i="50"/>
  <c r="CA61" i="50"/>
  <c r="BW61" i="50"/>
  <c r="BT61" i="50"/>
  <c r="BS61" i="50"/>
  <c r="BD61" i="50"/>
  <c r="AV60" i="50"/>
  <c r="CE59" i="50"/>
  <c r="CC59" i="50"/>
  <c r="CA59" i="50"/>
  <c r="BW59" i="50"/>
  <c r="BT59" i="50"/>
  <c r="BS59" i="50"/>
  <c r="BD59" i="50"/>
  <c r="AV58" i="50"/>
  <c r="CE57" i="50"/>
  <c r="CC57" i="50"/>
  <c r="CA57" i="50"/>
  <c r="BW57" i="50"/>
  <c r="BT57" i="50"/>
  <c r="BS57" i="50"/>
  <c r="BD57" i="50"/>
  <c r="AV56" i="50"/>
  <c r="CE55" i="50"/>
  <c r="CC55" i="50"/>
  <c r="CA55" i="50"/>
  <c r="BW55" i="50"/>
  <c r="BT55" i="50"/>
  <c r="BS55" i="50"/>
  <c r="BD55" i="50"/>
  <c r="AG55" i="50"/>
  <c r="AV54" i="50"/>
  <c r="CE53" i="50"/>
  <c r="CC53" i="50"/>
  <c r="CA53" i="50"/>
  <c r="BW53" i="50"/>
  <c r="BT53" i="50"/>
  <c r="BS53" i="50"/>
  <c r="BD53" i="50"/>
  <c r="AG53" i="50"/>
  <c r="AV52" i="50"/>
  <c r="CE51" i="50"/>
  <c r="CC51" i="50"/>
  <c r="CA51" i="50"/>
  <c r="BW51" i="50"/>
  <c r="BT51" i="50"/>
  <c r="BS51" i="50"/>
  <c r="BD51" i="50"/>
  <c r="AV50" i="50"/>
  <c r="CE49" i="50"/>
  <c r="CC49" i="50"/>
  <c r="CA49" i="50"/>
  <c r="BW49" i="50"/>
  <c r="BT49" i="50"/>
  <c r="BS49" i="50"/>
  <c r="BD49" i="50"/>
  <c r="AV48" i="50"/>
  <c r="CE47" i="50"/>
  <c r="CC47" i="50"/>
  <c r="CA47" i="50"/>
  <c r="BW47" i="50"/>
  <c r="BT47" i="50"/>
  <c r="BS47" i="50"/>
  <c r="BD47" i="50"/>
  <c r="AV46" i="50"/>
  <c r="CE45" i="50"/>
  <c r="CC45" i="50"/>
  <c r="CA45" i="50"/>
  <c r="BW45" i="50"/>
  <c r="BT45" i="50"/>
  <c r="BS45" i="50"/>
  <c r="BD45" i="50"/>
  <c r="AV44" i="50"/>
  <c r="CE43" i="50"/>
  <c r="CC43" i="50"/>
  <c r="CA43" i="50"/>
  <c r="BW43" i="50"/>
  <c r="BT43" i="50"/>
  <c r="BS43" i="50"/>
  <c r="BD43" i="50"/>
  <c r="AV42" i="50"/>
  <c r="CE41" i="50"/>
  <c r="CC41" i="50"/>
  <c r="CA41" i="50"/>
  <c r="BW41" i="50"/>
  <c r="BT41" i="50"/>
  <c r="BS41" i="50"/>
  <c r="BD41" i="50"/>
  <c r="AG41" i="50"/>
  <c r="AV40" i="50"/>
  <c r="CE39" i="50"/>
  <c r="CC39" i="50"/>
  <c r="CA39" i="50"/>
  <c r="BW39" i="50"/>
  <c r="BT39" i="50"/>
  <c r="BS39" i="50"/>
  <c r="BD39" i="50"/>
  <c r="AG39" i="50"/>
  <c r="AV38" i="50"/>
  <c r="CE37" i="50"/>
  <c r="CC37" i="50"/>
  <c r="CA37" i="50"/>
  <c r="BW37" i="50"/>
  <c r="BT37" i="50"/>
  <c r="BS37" i="50"/>
  <c r="BD37" i="50"/>
  <c r="AV36" i="50"/>
  <c r="CE35" i="50"/>
  <c r="CC35" i="50"/>
  <c r="CA35" i="50"/>
  <c r="BW35" i="50"/>
  <c r="BT35" i="50"/>
  <c r="BS35" i="50"/>
  <c r="BD35" i="50"/>
  <c r="AV34" i="50"/>
  <c r="CE33" i="50"/>
  <c r="CC33" i="50"/>
  <c r="CA33" i="50"/>
  <c r="BW33" i="50"/>
  <c r="BT33" i="50"/>
  <c r="BS33" i="50"/>
  <c r="BD33" i="50"/>
  <c r="AV32" i="50"/>
  <c r="CE31" i="50"/>
  <c r="CC31" i="50"/>
  <c r="CA31" i="50"/>
  <c r="BW31" i="50"/>
  <c r="BT31" i="50"/>
  <c r="BS31" i="50"/>
  <c r="BD31" i="50"/>
  <c r="AV30" i="50"/>
  <c r="CE29" i="50"/>
  <c r="CC29" i="50"/>
  <c r="CA29" i="50"/>
  <c r="BW29" i="50"/>
  <c r="BT29" i="50"/>
  <c r="BS29" i="50"/>
  <c r="BD29" i="50"/>
  <c r="AV28" i="50"/>
  <c r="CE27" i="50"/>
  <c r="CC27" i="50"/>
  <c r="CA27" i="50"/>
  <c r="BW27" i="50"/>
  <c r="BT27" i="50"/>
  <c r="BU27" i="50" s="1"/>
  <c r="BS27" i="50"/>
  <c r="BD27" i="50"/>
  <c r="AG27" i="50"/>
  <c r="AV26" i="50"/>
  <c r="CE25" i="50"/>
  <c r="CC25" i="50"/>
  <c r="CA25" i="50"/>
  <c r="BW25" i="50"/>
  <c r="BT25" i="50"/>
  <c r="BS25" i="50"/>
  <c r="BD25" i="50"/>
  <c r="AG25" i="50"/>
  <c r="AV24" i="50"/>
  <c r="CE23" i="50"/>
  <c r="CC23" i="50"/>
  <c r="CA23" i="50"/>
  <c r="BW23" i="50"/>
  <c r="BT23" i="50"/>
  <c r="BS23" i="50"/>
  <c r="BU23" i="50" s="1"/>
  <c r="BD23" i="50"/>
  <c r="AV22" i="50"/>
  <c r="CE21" i="50"/>
  <c r="CC21" i="50"/>
  <c r="CA21" i="50"/>
  <c r="BW21" i="50"/>
  <c r="BT21" i="50"/>
  <c r="BS21" i="50"/>
  <c r="BD21" i="50"/>
  <c r="AV20" i="50"/>
  <c r="CE19" i="50"/>
  <c r="CC19" i="50"/>
  <c r="CA19" i="50"/>
  <c r="BW19" i="50"/>
  <c r="BT19" i="50"/>
  <c r="BS19" i="50"/>
  <c r="BU19" i="50" s="1"/>
  <c r="BD19" i="50"/>
  <c r="AV18" i="50"/>
  <c r="CE17" i="50"/>
  <c r="CC17" i="50"/>
  <c r="CA17" i="50"/>
  <c r="BW17" i="50"/>
  <c r="BT17" i="50"/>
  <c r="BS17" i="50"/>
  <c r="BD17" i="50"/>
  <c r="AV16" i="50"/>
  <c r="CE15" i="50"/>
  <c r="CC15" i="50"/>
  <c r="CA15" i="50"/>
  <c r="BW15" i="50"/>
  <c r="BT15" i="50"/>
  <c r="BS15" i="50"/>
  <c r="BU15" i="50" s="1"/>
  <c r="BD15" i="50"/>
  <c r="AV14" i="50"/>
  <c r="CE13" i="50"/>
  <c r="CC13" i="50"/>
  <c r="CA13" i="50"/>
  <c r="BW13" i="50"/>
  <c r="BT13" i="50"/>
  <c r="BS13" i="50"/>
  <c r="BU13" i="50" s="1"/>
  <c r="BD13" i="50"/>
  <c r="AG13" i="50"/>
  <c r="AV12" i="50"/>
  <c r="CE11" i="50"/>
  <c r="CC11" i="50"/>
  <c r="CA11" i="50"/>
  <c r="BW11" i="50"/>
  <c r="BT11" i="50"/>
  <c r="BS11" i="50"/>
  <c r="BD11" i="50"/>
  <c r="AG11" i="50"/>
  <c r="AV10" i="50"/>
  <c r="CE9" i="50"/>
  <c r="CC9" i="50"/>
  <c r="CA9" i="50"/>
  <c r="BW9" i="50"/>
  <c r="BT9" i="50"/>
  <c r="BS9" i="50"/>
  <c r="BD9" i="50"/>
  <c r="A9" i="50"/>
  <c r="X3" i="50"/>
  <c r="K3" i="50"/>
  <c r="C3" i="50"/>
  <c r="BQ9" i="50" l="1"/>
  <c r="BP9" i="50" s="1"/>
  <c r="AE13" i="53"/>
  <c r="C11" i="56"/>
  <c r="AD11" i="56" s="1"/>
  <c r="BJ11" i="56"/>
  <c r="BQ15" i="56"/>
  <c r="BP15" i="56" s="1"/>
  <c r="B15" i="56"/>
  <c r="A17" i="56"/>
  <c r="S13" i="56"/>
  <c r="BE11" i="56"/>
  <c r="C12" i="56"/>
  <c r="O11" i="56" s="1"/>
  <c r="T13" i="56"/>
  <c r="M13" i="56"/>
  <c r="CB13" i="56"/>
  <c r="BG11" i="56"/>
  <c r="BI11" i="56"/>
  <c r="U13" i="56"/>
  <c r="AE11" i="56"/>
  <c r="G11" i="56" s="1"/>
  <c r="U13" i="61"/>
  <c r="M13" i="61"/>
  <c r="CB13" i="61"/>
  <c r="N13" i="61"/>
  <c r="BQ15" i="61"/>
  <c r="BP15" i="61" s="1"/>
  <c r="A17" i="61"/>
  <c r="B15" i="61"/>
  <c r="CF15" i="61" s="1"/>
  <c r="CG15" i="61" s="1"/>
  <c r="U13" i="59"/>
  <c r="BU41" i="50"/>
  <c r="BU67" i="50"/>
  <c r="U15" i="58"/>
  <c r="U13" i="60"/>
  <c r="U13" i="55"/>
  <c r="BU55" i="50"/>
  <c r="U13" i="54"/>
  <c r="T13" i="54"/>
  <c r="S13" i="54"/>
  <c r="U13" i="52"/>
  <c r="S15" i="53"/>
  <c r="U15" i="53"/>
  <c r="T15" i="53"/>
  <c r="BU45" i="50"/>
  <c r="BU51" i="50"/>
  <c r="U15" i="57"/>
  <c r="U13" i="51"/>
  <c r="BU11" i="50"/>
  <c r="BU31" i="50"/>
  <c r="BU33" i="50"/>
  <c r="BU35" i="50"/>
  <c r="BU53" i="50"/>
  <c r="BU69" i="50"/>
  <c r="BU9" i="50"/>
  <c r="BU37" i="50"/>
  <c r="BU63" i="50"/>
  <c r="BU61" i="50"/>
  <c r="BU59" i="50"/>
  <c r="BU49" i="50"/>
  <c r="G9" i="51"/>
  <c r="G10" i="60"/>
  <c r="H9" i="60" s="1"/>
  <c r="H10" i="60" s="1"/>
  <c r="AJ9" i="60" s="1"/>
  <c r="G9" i="60"/>
  <c r="G10" i="51"/>
  <c r="AS9" i="60"/>
  <c r="AD9" i="60"/>
  <c r="AL9" i="60" s="1"/>
  <c r="BB9" i="60"/>
  <c r="O9" i="60"/>
  <c r="CK9" i="60"/>
  <c r="BP15" i="60"/>
  <c r="B15" i="60"/>
  <c r="A17" i="60"/>
  <c r="BQ17" i="60" s="1"/>
  <c r="AF9" i="60"/>
  <c r="N13" i="60"/>
  <c r="CB13" i="60"/>
  <c r="M13" i="60"/>
  <c r="N13" i="59"/>
  <c r="M13" i="59"/>
  <c r="CB13" i="59"/>
  <c r="A17" i="59"/>
  <c r="BQ17" i="59" s="1"/>
  <c r="BP15" i="59"/>
  <c r="B15" i="59"/>
  <c r="AS9" i="51"/>
  <c r="CM15" i="58"/>
  <c r="CF15" i="58"/>
  <c r="CG15" i="58" s="1"/>
  <c r="BO15" i="58"/>
  <c r="CB15" i="58"/>
  <c r="N15" i="58"/>
  <c r="M15" i="58"/>
  <c r="A19" i="58"/>
  <c r="BQ19" i="58" s="1"/>
  <c r="BP17" i="58"/>
  <c r="B17" i="58"/>
  <c r="AS11" i="57"/>
  <c r="M15" i="57"/>
  <c r="N15" i="57"/>
  <c r="CB15" i="57"/>
  <c r="BP17" i="57"/>
  <c r="A19" i="57"/>
  <c r="BQ19" i="57" s="1"/>
  <c r="B17" i="57"/>
  <c r="BB11" i="56"/>
  <c r="AL11" i="56"/>
  <c r="AW11" i="56"/>
  <c r="AV11" i="56"/>
  <c r="AU11" i="56"/>
  <c r="F12" i="56"/>
  <c r="AF11" i="56"/>
  <c r="G12" i="56"/>
  <c r="A17" i="55"/>
  <c r="BQ17" i="55" s="1"/>
  <c r="BP15" i="55"/>
  <c r="B15" i="55"/>
  <c r="CF13" i="55"/>
  <c r="CG13" i="55" s="1"/>
  <c r="CB13" i="55"/>
  <c r="N13" i="55"/>
  <c r="M13" i="55"/>
  <c r="A17" i="54"/>
  <c r="BQ17" i="54" s="1"/>
  <c r="BP15" i="54"/>
  <c r="B15" i="54"/>
  <c r="M13" i="54"/>
  <c r="CB13" i="54"/>
  <c r="N13" i="54"/>
  <c r="A19" i="53"/>
  <c r="BQ19" i="53" s="1"/>
  <c r="BP17" i="53"/>
  <c r="B17" i="53"/>
  <c r="C14" i="53"/>
  <c r="BJ13" i="53"/>
  <c r="BF13" i="53"/>
  <c r="BG13" i="53"/>
  <c r="BI13" i="53"/>
  <c r="BE13" i="53"/>
  <c r="C13" i="53"/>
  <c r="BH13" i="53"/>
  <c r="AR15" i="53"/>
  <c r="AS15" i="53"/>
  <c r="M15" i="53"/>
  <c r="CB15" i="53"/>
  <c r="N15" i="53"/>
  <c r="N13" i="52"/>
  <c r="M13" i="52"/>
  <c r="CB13" i="52"/>
  <c r="BP15" i="52"/>
  <c r="B15" i="52"/>
  <c r="A17" i="52"/>
  <c r="BQ17" i="52" s="1"/>
  <c r="N13" i="51"/>
  <c r="CB13" i="51"/>
  <c r="M13" i="51"/>
  <c r="BB9" i="51"/>
  <c r="O9" i="51"/>
  <c r="BP15" i="51"/>
  <c r="B15" i="51"/>
  <c r="A17" i="51"/>
  <c r="BQ17" i="51" s="1"/>
  <c r="CK9" i="51"/>
  <c r="CM13" i="51"/>
  <c r="AF9" i="51"/>
  <c r="AD9" i="51"/>
  <c r="A11" i="50"/>
  <c r="B9" i="50"/>
  <c r="BU17" i="50"/>
  <c r="BU21" i="50"/>
  <c r="BU25" i="50"/>
  <c r="BU29" i="50"/>
  <c r="BU39" i="50"/>
  <c r="BU43" i="50"/>
  <c r="BU47" i="50"/>
  <c r="BU57" i="50"/>
  <c r="AD15" i="3"/>
  <c r="AD14" i="3"/>
  <c r="CM13" i="55" s="1"/>
  <c r="AD13" i="3"/>
  <c r="CM13" i="52" s="1"/>
  <c r="AD12" i="3"/>
  <c r="AD11" i="3"/>
  <c r="CM13" i="54" s="1"/>
  <c r="AD10" i="3"/>
  <c r="AD9" i="3"/>
  <c r="C4" i="3"/>
  <c r="O9" i="3"/>
  <c r="P9" i="3"/>
  <c r="Q9" i="3"/>
  <c r="R9" i="3"/>
  <c r="X16" i="3"/>
  <c r="S15" i="3"/>
  <c r="S14" i="3"/>
  <c r="R13" i="3"/>
  <c r="Q13" i="3"/>
  <c r="P13" i="3"/>
  <c r="O13" i="3"/>
  <c r="R12" i="3"/>
  <c r="Q12" i="3"/>
  <c r="P12" i="3"/>
  <c r="O12" i="3"/>
  <c r="R11" i="3"/>
  <c r="Q11" i="3"/>
  <c r="P11" i="3"/>
  <c r="O11" i="3"/>
  <c r="R10" i="3"/>
  <c r="Q10" i="3"/>
  <c r="P10" i="3"/>
  <c r="O10" i="3"/>
  <c r="R15" i="3"/>
  <c r="Q15" i="3"/>
  <c r="P15" i="3"/>
  <c r="O15" i="3"/>
  <c r="P14" i="3"/>
  <c r="O14" i="3"/>
  <c r="R14" i="3"/>
  <c r="Q14" i="3"/>
  <c r="N15" i="3"/>
  <c r="N13" i="3"/>
  <c r="N12" i="3"/>
  <c r="N11" i="3"/>
  <c r="N10" i="3"/>
  <c r="N9" i="3"/>
  <c r="K15" i="3"/>
  <c r="K14" i="3"/>
  <c r="K13" i="3"/>
  <c r="K12" i="3"/>
  <c r="K11" i="3"/>
  <c r="K10" i="3"/>
  <c r="K9" i="3"/>
  <c r="AC10" i="3"/>
  <c r="AC9" i="3"/>
  <c r="AC15" i="3"/>
  <c r="AC14" i="3"/>
  <c r="AC13" i="3"/>
  <c r="AC12" i="3"/>
  <c r="AC11" i="3"/>
  <c r="Z15" i="3"/>
  <c r="Z14" i="3"/>
  <c r="Z13" i="3"/>
  <c r="Z12" i="3"/>
  <c r="Z11" i="3"/>
  <c r="Z10" i="3"/>
  <c r="Z9" i="3"/>
  <c r="Y9" i="3"/>
  <c r="AA15" i="3"/>
  <c r="Y15" i="3"/>
  <c r="Y14" i="3"/>
  <c r="AA14" i="3" s="1"/>
  <c r="Y13" i="3"/>
  <c r="AA13" i="3"/>
  <c r="Y12" i="3"/>
  <c r="Y11" i="3"/>
  <c r="AA11" i="3" s="1"/>
  <c r="Y10" i="3"/>
  <c r="AA10" i="3" s="1"/>
  <c r="X15" i="3"/>
  <c r="V15" i="3"/>
  <c r="U15" i="3"/>
  <c r="T15" i="3"/>
  <c r="V14" i="3"/>
  <c r="W14" i="3"/>
  <c r="U14" i="3"/>
  <c r="V13" i="3"/>
  <c r="U13" i="3"/>
  <c r="CF15" i="57" s="1"/>
  <c r="CG15" i="57" s="1"/>
  <c r="V12" i="3"/>
  <c r="U12" i="3"/>
  <c r="V11" i="3"/>
  <c r="U11" i="3"/>
  <c r="W11" i="3"/>
  <c r="V10" i="3"/>
  <c r="U10" i="3"/>
  <c r="V9" i="3"/>
  <c r="U9" i="3"/>
  <c r="W9" i="3" s="1"/>
  <c r="T13" i="3"/>
  <c r="X13" i="3" s="1"/>
  <c r="T14" i="3"/>
  <c r="X14" i="3" s="1"/>
  <c r="T11" i="3"/>
  <c r="X11" i="3"/>
  <c r="W15" i="3"/>
  <c r="CB9" i="50" l="1"/>
  <c r="A13" i="50"/>
  <c r="BQ11" i="50"/>
  <c r="BP11" i="50" s="1"/>
  <c r="U9" i="50"/>
  <c r="BQ17" i="56"/>
  <c r="BP17" i="56" s="1"/>
  <c r="A19" i="56"/>
  <c r="B17" i="56"/>
  <c r="BO17" i="56" s="1"/>
  <c r="CB15" i="56"/>
  <c r="T15" i="56"/>
  <c r="S15" i="56"/>
  <c r="N15" i="56"/>
  <c r="AR15" i="56"/>
  <c r="AT15" i="56" s="1"/>
  <c r="M15" i="56"/>
  <c r="U15" i="56"/>
  <c r="AS15" i="56"/>
  <c r="AE15" i="58"/>
  <c r="BQ17" i="61"/>
  <c r="BP17" i="61" s="1"/>
  <c r="B17" i="61"/>
  <c r="A19" i="61"/>
  <c r="U15" i="61"/>
  <c r="N15" i="61"/>
  <c r="M15" i="61"/>
  <c r="CB15" i="61"/>
  <c r="BO9" i="56"/>
  <c r="BO11" i="53"/>
  <c r="BO15" i="61"/>
  <c r="BO13" i="58"/>
  <c r="CM9" i="56"/>
  <c r="CM11" i="53"/>
  <c r="CM13" i="58"/>
  <c r="CM15" i="61"/>
  <c r="BO13" i="55"/>
  <c r="BF13" i="55" s="1"/>
  <c r="U15" i="59"/>
  <c r="W10" i="3"/>
  <c r="U15" i="60"/>
  <c r="T15" i="60"/>
  <c r="S15" i="60"/>
  <c r="U15" i="52"/>
  <c r="U17" i="58"/>
  <c r="T17" i="58"/>
  <c r="S17" i="58"/>
  <c r="U15" i="55"/>
  <c r="U15" i="54"/>
  <c r="T15" i="54"/>
  <c r="S15" i="54"/>
  <c r="U17" i="57"/>
  <c r="S17" i="53"/>
  <c r="U17" i="53"/>
  <c r="T17" i="53"/>
  <c r="U15" i="51"/>
  <c r="AI9" i="60"/>
  <c r="S13" i="3"/>
  <c r="S12" i="3"/>
  <c r="AW9" i="60"/>
  <c r="S11" i="3"/>
  <c r="S10" i="3"/>
  <c r="AI9" i="51"/>
  <c r="S9" i="3"/>
  <c r="V5" i="56" s="1"/>
  <c r="AI11" i="56"/>
  <c r="V5" i="60"/>
  <c r="V5" i="54"/>
  <c r="V5" i="53"/>
  <c r="CF13" i="51"/>
  <c r="CG13" i="51" s="1"/>
  <c r="T10" i="3"/>
  <c r="X10" i="3" s="1"/>
  <c r="T12" i="3"/>
  <c r="X12" i="3" s="1"/>
  <c r="CF11" i="61"/>
  <c r="CG11" i="61" s="1"/>
  <c r="CF9" i="58"/>
  <c r="CG9" i="58" s="1"/>
  <c r="CF9" i="55"/>
  <c r="CG9" i="55" s="1"/>
  <c r="CF11" i="59"/>
  <c r="CG11" i="59" s="1"/>
  <c r="CF11" i="52"/>
  <c r="CG11" i="52" s="1"/>
  <c r="CF13" i="57"/>
  <c r="CG13" i="57" s="1"/>
  <c r="AA12" i="3"/>
  <c r="AA9" i="3"/>
  <c r="BO11" i="61"/>
  <c r="BO9" i="58"/>
  <c r="BO9" i="55"/>
  <c r="BO11" i="59"/>
  <c r="BO11" i="52"/>
  <c r="BO13" i="57"/>
  <c r="BO13" i="56"/>
  <c r="BO9" i="54"/>
  <c r="BO11" i="60"/>
  <c r="BO11" i="51"/>
  <c r="CM13" i="56"/>
  <c r="CM9" i="54"/>
  <c r="CM11" i="51"/>
  <c r="CM11" i="60"/>
  <c r="CM13" i="61"/>
  <c r="CM9" i="53"/>
  <c r="CM11" i="58"/>
  <c r="CM11" i="55"/>
  <c r="CM15" i="53"/>
  <c r="CF13" i="54"/>
  <c r="CG13" i="54" s="1"/>
  <c r="CF13" i="59"/>
  <c r="CG13" i="59" s="1"/>
  <c r="CF13" i="60"/>
  <c r="CG13" i="60" s="1"/>
  <c r="BO13" i="61"/>
  <c r="BO11" i="58"/>
  <c r="BO9" i="53"/>
  <c r="BO11" i="55"/>
  <c r="BO15" i="57"/>
  <c r="AE15" i="57" s="1"/>
  <c r="BO9" i="61"/>
  <c r="BO9" i="59"/>
  <c r="BO11" i="57"/>
  <c r="BO9" i="52"/>
  <c r="T9" i="3"/>
  <c r="X9" i="3" s="1"/>
  <c r="CF13" i="56"/>
  <c r="CG13" i="56" s="1"/>
  <c r="CF9" i="54"/>
  <c r="CG9" i="54" s="1"/>
  <c r="CF11" i="51"/>
  <c r="CG11" i="51" s="1"/>
  <c r="CF11" i="60"/>
  <c r="CG11" i="60" s="1"/>
  <c r="BO9" i="57"/>
  <c r="BO15" i="56"/>
  <c r="BO11" i="54"/>
  <c r="CM9" i="57"/>
  <c r="CM15" i="56"/>
  <c r="CM11" i="54"/>
  <c r="CF9" i="59"/>
  <c r="CG9" i="59" s="1"/>
  <c r="CF11" i="57"/>
  <c r="CG11" i="57" s="1"/>
  <c r="CF9" i="52"/>
  <c r="CG9" i="52" s="1"/>
  <c r="CF9" i="61"/>
  <c r="CG9" i="61" s="1"/>
  <c r="W13" i="3"/>
  <c r="CM9" i="59"/>
  <c r="CM9" i="52"/>
  <c r="CM11" i="57"/>
  <c r="CM9" i="61"/>
  <c r="BO13" i="51"/>
  <c r="AE13" i="51" s="1"/>
  <c r="BO13" i="52"/>
  <c r="C14" i="52" s="1"/>
  <c r="BO15" i="53"/>
  <c r="BH15" i="53" s="1"/>
  <c r="CM13" i="59"/>
  <c r="CM13" i="60"/>
  <c r="CF9" i="57"/>
  <c r="CG9" i="57" s="1"/>
  <c r="CF15" i="56"/>
  <c r="CG15" i="56" s="1"/>
  <c r="CF11" i="54"/>
  <c r="CG11" i="54" s="1"/>
  <c r="CF11" i="58"/>
  <c r="CG11" i="58" s="1"/>
  <c r="CF9" i="53"/>
  <c r="CG9" i="53" s="1"/>
  <c r="CF13" i="61"/>
  <c r="CG13" i="61" s="1"/>
  <c r="CF11" i="55"/>
  <c r="CG11" i="55" s="1"/>
  <c r="CM11" i="61"/>
  <c r="CM9" i="55"/>
  <c r="CM9" i="58"/>
  <c r="CM13" i="57"/>
  <c r="CM11" i="52"/>
  <c r="CM11" i="59"/>
  <c r="CF13" i="52"/>
  <c r="CG13" i="52" s="1"/>
  <c r="CF15" i="53"/>
  <c r="CG15" i="53" s="1"/>
  <c r="BO13" i="54"/>
  <c r="BE13" i="54" s="1"/>
  <c r="CM17" i="56"/>
  <c r="CM15" i="57"/>
  <c r="BO13" i="59"/>
  <c r="C14" i="59" s="1"/>
  <c r="BO13" i="60"/>
  <c r="H9" i="51"/>
  <c r="H10" i="51" s="1"/>
  <c r="AJ9" i="51" s="1"/>
  <c r="AE15" i="53"/>
  <c r="S3" i="59"/>
  <c r="S3" i="55"/>
  <c r="S3" i="53"/>
  <c r="S3" i="52"/>
  <c r="S3" i="51"/>
  <c r="S3" i="58"/>
  <c r="S3" i="57"/>
  <c r="S3" i="54"/>
  <c r="S3" i="61"/>
  <c r="S3" i="60"/>
  <c r="S3" i="56"/>
  <c r="S3" i="50"/>
  <c r="AV9" i="60"/>
  <c r="AU9" i="60"/>
  <c r="BP17" i="60"/>
  <c r="B17" i="60"/>
  <c r="A19" i="60"/>
  <c r="BQ19" i="60" s="1"/>
  <c r="BO15" i="60"/>
  <c r="CM15" i="60"/>
  <c r="CF15" i="60"/>
  <c r="CG15" i="60" s="1"/>
  <c r="AO9" i="60"/>
  <c r="M15" i="60"/>
  <c r="CB15" i="60"/>
  <c r="N15" i="60"/>
  <c r="J10" i="60"/>
  <c r="J9" i="60"/>
  <c r="L9" i="60"/>
  <c r="L10" i="60"/>
  <c r="K9" i="60"/>
  <c r="BL9" i="60" s="1"/>
  <c r="BC9" i="60"/>
  <c r="I9" i="60"/>
  <c r="CM15" i="59"/>
  <c r="CF15" i="59"/>
  <c r="CG15" i="59" s="1"/>
  <c r="BO15" i="59"/>
  <c r="A19" i="59"/>
  <c r="BQ19" i="59" s="1"/>
  <c r="BP17" i="59"/>
  <c r="B17" i="59"/>
  <c r="CB15" i="59"/>
  <c r="M15" i="59"/>
  <c r="N15" i="59"/>
  <c r="AT15" i="53"/>
  <c r="BP19" i="58"/>
  <c r="B19" i="58"/>
  <c r="A21" i="58"/>
  <c r="BQ21" i="58" s="1"/>
  <c r="BH15" i="58"/>
  <c r="BG15" i="58"/>
  <c r="C16" i="58"/>
  <c r="F16" i="58" s="1"/>
  <c r="BJ15" i="58"/>
  <c r="BF15" i="58"/>
  <c r="BI15" i="58"/>
  <c r="BE15" i="58"/>
  <c r="C15" i="58"/>
  <c r="AD15" i="58" s="1"/>
  <c r="CF17" i="58"/>
  <c r="CG17" i="58" s="1"/>
  <c r="BO17" i="58"/>
  <c r="CM17" i="58"/>
  <c r="N17" i="58"/>
  <c r="AS17" i="58"/>
  <c r="M17" i="58"/>
  <c r="AR17" i="58"/>
  <c r="CB17" i="58"/>
  <c r="CF17" i="57"/>
  <c r="CG17" i="57" s="1"/>
  <c r="BO17" i="57"/>
  <c r="CM17" i="57"/>
  <c r="A21" i="57"/>
  <c r="BQ21" i="57" s="1"/>
  <c r="BP19" i="57"/>
  <c r="B19" i="57"/>
  <c r="N17" i="57"/>
  <c r="M17" i="57"/>
  <c r="CB17" i="57"/>
  <c r="CK11" i="56"/>
  <c r="AS11" i="56"/>
  <c r="H11" i="56"/>
  <c r="H12" i="56" s="1"/>
  <c r="AJ11" i="56" s="1"/>
  <c r="AS13" i="56"/>
  <c r="J12" i="56"/>
  <c r="J11" i="56"/>
  <c r="I11" i="56"/>
  <c r="L11" i="56"/>
  <c r="L12" i="56"/>
  <c r="BC11" i="56"/>
  <c r="K11" i="56"/>
  <c r="BL11" i="56" s="1"/>
  <c r="N15" i="55"/>
  <c r="M15" i="55"/>
  <c r="CB15" i="55"/>
  <c r="BP17" i="55"/>
  <c r="B17" i="55"/>
  <c r="A19" i="55"/>
  <c r="BQ19" i="55" s="1"/>
  <c r="C14" i="55"/>
  <c r="C13" i="55"/>
  <c r="CF15" i="55"/>
  <c r="CG15" i="55" s="1"/>
  <c r="BO15" i="55"/>
  <c r="CM15" i="55"/>
  <c r="AS11" i="54"/>
  <c r="A19" i="54"/>
  <c r="BQ19" i="54" s="1"/>
  <c r="BP17" i="54"/>
  <c r="B17" i="54"/>
  <c r="CF15" i="54"/>
  <c r="CG15" i="54" s="1"/>
  <c r="BO15" i="54"/>
  <c r="CM15" i="54"/>
  <c r="CB15" i="54"/>
  <c r="N15" i="54"/>
  <c r="AS15" i="54"/>
  <c r="M15" i="54"/>
  <c r="AR15" i="54"/>
  <c r="BB13" i="53"/>
  <c r="O13" i="53"/>
  <c r="AF13" i="53"/>
  <c r="G14" i="53"/>
  <c r="F14" i="53"/>
  <c r="B19" i="53"/>
  <c r="A21" i="53"/>
  <c r="BQ21" i="53" s="1"/>
  <c r="BP19" i="53"/>
  <c r="CF17" i="53"/>
  <c r="CG17" i="53" s="1"/>
  <c r="BO17" i="53"/>
  <c r="CM17" i="53"/>
  <c r="AD13" i="53"/>
  <c r="G13" i="53"/>
  <c r="N17" i="53"/>
  <c r="AS17" i="53"/>
  <c r="M17" i="53"/>
  <c r="CB17" i="53"/>
  <c r="AR17" i="53"/>
  <c r="CM15" i="52"/>
  <c r="CF15" i="52"/>
  <c r="CG15" i="52" s="1"/>
  <c r="BO15" i="52"/>
  <c r="AS11" i="52"/>
  <c r="B17" i="52"/>
  <c r="BP17" i="52"/>
  <c r="A19" i="52"/>
  <c r="BQ19" i="52" s="1"/>
  <c r="CB15" i="52"/>
  <c r="N15" i="52"/>
  <c r="M15" i="52"/>
  <c r="AS11" i="51"/>
  <c r="A19" i="51"/>
  <c r="BQ19" i="51" s="1"/>
  <c r="BP17" i="51"/>
  <c r="B17" i="51"/>
  <c r="AL9" i="51"/>
  <c r="AU9" i="51"/>
  <c r="AW9" i="51"/>
  <c r="AV9" i="51"/>
  <c r="CF15" i="51"/>
  <c r="CG15" i="51" s="1"/>
  <c r="BO15" i="51"/>
  <c r="CM15" i="51"/>
  <c r="N15" i="51"/>
  <c r="M15" i="51"/>
  <c r="CB15" i="51"/>
  <c r="J10" i="51"/>
  <c r="J9" i="51"/>
  <c r="L9" i="51"/>
  <c r="L10" i="51"/>
  <c r="K9" i="51"/>
  <c r="BL9" i="51" s="1"/>
  <c r="BC9" i="51"/>
  <c r="I9" i="51"/>
  <c r="B11" i="50"/>
  <c r="CM11" i="50" s="1"/>
  <c r="T16" i="3"/>
  <c r="W12" i="3"/>
  <c r="M9" i="50"/>
  <c r="N9" i="50"/>
  <c r="CF9" i="50"/>
  <c r="CG9" i="50" s="1"/>
  <c r="BO9" i="50"/>
  <c r="CM9" i="50"/>
  <c r="CF11" i="50"/>
  <c r="CG11" i="50" s="1"/>
  <c r="BQ13" i="50" l="1"/>
  <c r="BP13" i="50" s="1"/>
  <c r="A15" i="50"/>
  <c r="B13" i="50"/>
  <c r="AO9" i="51"/>
  <c r="H13" i="53"/>
  <c r="H14" i="53" s="1"/>
  <c r="AJ13" i="53" s="1"/>
  <c r="BE13" i="55"/>
  <c r="BH13" i="55"/>
  <c r="BI13" i="55"/>
  <c r="BH17" i="56"/>
  <c r="BF17" i="56"/>
  <c r="BI17" i="56"/>
  <c r="BE17" i="56"/>
  <c r="C17" i="56"/>
  <c r="C18" i="56"/>
  <c r="CF17" i="56"/>
  <c r="CG17" i="56" s="1"/>
  <c r="AO11" i="56"/>
  <c r="U17" i="56"/>
  <c r="CB17" i="56"/>
  <c r="AE17" i="56" s="1"/>
  <c r="S17" i="56"/>
  <c r="AR17" i="56"/>
  <c r="AT17" i="56" s="1"/>
  <c r="T17" i="56"/>
  <c r="AS17" i="56"/>
  <c r="M17" i="56"/>
  <c r="N17" i="56"/>
  <c r="BQ19" i="56"/>
  <c r="BP19" i="56" s="1"/>
  <c r="A21" i="56"/>
  <c r="B19" i="56"/>
  <c r="BQ19" i="61"/>
  <c r="BP19" i="61" s="1"/>
  <c r="B19" i="61"/>
  <c r="A21" i="61"/>
  <c r="CF17" i="61"/>
  <c r="CG17" i="61" s="1"/>
  <c r="BO17" i="61"/>
  <c r="CM17" i="61"/>
  <c r="N17" i="61"/>
  <c r="U17" i="61"/>
  <c r="M17" i="61"/>
  <c r="CB17" i="61"/>
  <c r="BH13" i="59"/>
  <c r="AE13" i="57"/>
  <c r="AE11" i="60"/>
  <c r="AE15" i="51"/>
  <c r="BF13" i="60"/>
  <c r="BJ13" i="51"/>
  <c r="AE13" i="60"/>
  <c r="BE13" i="52"/>
  <c r="AE15" i="61"/>
  <c r="AE11" i="53"/>
  <c r="AE9" i="56"/>
  <c r="AE15" i="59"/>
  <c r="AE13" i="58"/>
  <c r="AE13" i="55"/>
  <c r="F14" i="55" s="1"/>
  <c r="C14" i="58"/>
  <c r="BE13" i="58"/>
  <c r="BF13" i="58"/>
  <c r="BH13" i="58"/>
  <c r="BI13" i="58"/>
  <c r="C13" i="58"/>
  <c r="BI15" i="61"/>
  <c r="C16" i="61"/>
  <c r="BE15" i="61"/>
  <c r="C15" i="61"/>
  <c r="BF15" i="61"/>
  <c r="BH15" i="61"/>
  <c r="AD13" i="55"/>
  <c r="AU13" i="55" s="1"/>
  <c r="BI11" i="53"/>
  <c r="C12" i="53"/>
  <c r="BE11" i="53"/>
  <c r="C11" i="53"/>
  <c r="BH11" i="53"/>
  <c r="BF11" i="53"/>
  <c r="C10" i="56"/>
  <c r="BE9" i="56"/>
  <c r="C9" i="56"/>
  <c r="BH9" i="56"/>
  <c r="BF9" i="56"/>
  <c r="BI9" i="56"/>
  <c r="AE13" i="59"/>
  <c r="BH15" i="57"/>
  <c r="U17" i="59"/>
  <c r="C15" i="53"/>
  <c r="AF15" i="53" s="1"/>
  <c r="C13" i="59"/>
  <c r="V5" i="61"/>
  <c r="V5" i="58"/>
  <c r="V5" i="52"/>
  <c r="V5" i="51"/>
  <c r="V5" i="59"/>
  <c r="V5" i="57"/>
  <c r="U17" i="52"/>
  <c r="U11" i="50"/>
  <c r="AT15" i="54"/>
  <c r="U17" i="60"/>
  <c r="T17" i="60"/>
  <c r="S17" i="60"/>
  <c r="S19" i="53"/>
  <c r="U19" i="53"/>
  <c r="T19" i="53"/>
  <c r="U17" i="54"/>
  <c r="U17" i="51"/>
  <c r="U19" i="57"/>
  <c r="T17" i="55"/>
  <c r="S17" i="55"/>
  <c r="U17" i="55"/>
  <c r="U19" i="58"/>
  <c r="T19" i="58"/>
  <c r="S19" i="58"/>
  <c r="C14" i="54"/>
  <c r="BB13" i="54" s="1"/>
  <c r="BI13" i="54"/>
  <c r="BI15" i="57"/>
  <c r="BI13" i="51"/>
  <c r="C14" i="51"/>
  <c r="F14" i="51" s="1"/>
  <c r="BF15" i="57"/>
  <c r="BI13" i="60"/>
  <c r="C13" i="51"/>
  <c r="AD13" i="51" s="1"/>
  <c r="AW13" i="51" s="1"/>
  <c r="BF13" i="51"/>
  <c r="C13" i="54"/>
  <c r="AF13" i="54" s="1"/>
  <c r="C15" i="57"/>
  <c r="AF15" i="57" s="1"/>
  <c r="AE13" i="54"/>
  <c r="BJ13" i="60"/>
  <c r="C13" i="60"/>
  <c r="AD13" i="60" s="1"/>
  <c r="AL13" i="60" s="1"/>
  <c r="BE13" i="51"/>
  <c r="BH13" i="51"/>
  <c r="BH13" i="54"/>
  <c r="BG13" i="51"/>
  <c r="BF13" i="54"/>
  <c r="C16" i="57"/>
  <c r="BB15" i="57" s="1"/>
  <c r="BE15" i="57"/>
  <c r="C14" i="60"/>
  <c r="O13" i="60" s="1"/>
  <c r="BE15" i="53"/>
  <c r="BF15" i="53"/>
  <c r="BI15" i="53"/>
  <c r="C16" i="53"/>
  <c r="F16" i="53" s="1"/>
  <c r="CK15" i="53" s="1"/>
  <c r="BI13" i="59"/>
  <c r="BF13" i="59"/>
  <c r="BH13" i="60"/>
  <c r="BE13" i="60"/>
  <c r="V5" i="50"/>
  <c r="V5" i="55"/>
  <c r="BE13" i="59"/>
  <c r="BG13" i="60"/>
  <c r="F18" i="56"/>
  <c r="CK17" i="56" s="1"/>
  <c r="BH13" i="52"/>
  <c r="BI13" i="52"/>
  <c r="BF13" i="52"/>
  <c r="AE13" i="52"/>
  <c r="C13" i="52"/>
  <c r="O13" i="52" s="1"/>
  <c r="AD13" i="52" s="1"/>
  <c r="F14" i="59"/>
  <c r="CK13" i="59" s="1"/>
  <c r="AE15" i="56"/>
  <c r="BE15" i="56"/>
  <c r="BF15" i="56"/>
  <c r="C15" i="56"/>
  <c r="C16" i="56"/>
  <c r="BI15" i="56"/>
  <c r="BH15" i="56"/>
  <c r="BH9" i="59"/>
  <c r="AE9" i="59"/>
  <c r="C10" i="59"/>
  <c r="C9" i="59"/>
  <c r="BE9" i="59"/>
  <c r="BF9" i="59"/>
  <c r="BI9" i="59"/>
  <c r="BI11" i="55"/>
  <c r="AE11" i="55"/>
  <c r="C12" i="55"/>
  <c r="BE11" i="55"/>
  <c r="C11" i="55"/>
  <c r="BF11" i="55"/>
  <c r="BH11" i="55"/>
  <c r="BI13" i="56"/>
  <c r="AE13" i="56"/>
  <c r="C14" i="56"/>
  <c r="BE13" i="56"/>
  <c r="C13" i="56"/>
  <c r="BH13" i="56"/>
  <c r="BF13" i="56"/>
  <c r="AE9" i="55"/>
  <c r="BI9" i="55"/>
  <c r="C10" i="55"/>
  <c r="BE9" i="55"/>
  <c r="BH9" i="55"/>
  <c r="C9" i="55"/>
  <c r="AF9" i="55" s="1"/>
  <c r="BF9" i="55"/>
  <c r="BF9" i="57"/>
  <c r="BH9" i="57"/>
  <c r="AE9" i="57"/>
  <c r="BI9" i="57"/>
  <c r="C10" i="57"/>
  <c r="BE9" i="57"/>
  <c r="C9" i="57"/>
  <c r="BE9" i="61"/>
  <c r="BH9" i="61"/>
  <c r="C10" i="61"/>
  <c r="BF9" i="61"/>
  <c r="AE9" i="61"/>
  <c r="BI9" i="61"/>
  <c r="C9" i="61"/>
  <c r="AF9" i="61" s="1"/>
  <c r="BE9" i="53"/>
  <c r="AE9" i="53"/>
  <c r="BF9" i="53"/>
  <c r="BH9" i="53"/>
  <c r="C9" i="53"/>
  <c r="C10" i="53"/>
  <c r="BI9" i="53"/>
  <c r="BE11" i="51"/>
  <c r="C11" i="51"/>
  <c r="C12" i="51"/>
  <c r="AE11" i="51"/>
  <c r="BI11" i="51"/>
  <c r="BH11" i="51"/>
  <c r="BF11" i="51"/>
  <c r="C14" i="57"/>
  <c r="BE13" i="57"/>
  <c r="BJ13" i="57"/>
  <c r="C13" i="57"/>
  <c r="BF13" i="57"/>
  <c r="BH13" i="57"/>
  <c r="BG13" i="57"/>
  <c r="BI13" i="57"/>
  <c r="BF9" i="58"/>
  <c r="BE9" i="58"/>
  <c r="C9" i="58"/>
  <c r="AE9" i="58"/>
  <c r="C10" i="58"/>
  <c r="BH9" i="58"/>
  <c r="BI9" i="58"/>
  <c r="F14" i="54"/>
  <c r="CK13" i="54" s="1"/>
  <c r="BF9" i="52"/>
  <c r="AE9" i="52"/>
  <c r="BI9" i="52"/>
  <c r="C10" i="52"/>
  <c r="BE9" i="52"/>
  <c r="BH9" i="52"/>
  <c r="C9" i="52"/>
  <c r="BE11" i="58"/>
  <c r="C11" i="58"/>
  <c r="BF11" i="58"/>
  <c r="BH11" i="58"/>
  <c r="AE11" i="58"/>
  <c r="BI11" i="58"/>
  <c r="C12" i="58"/>
  <c r="C12" i="60"/>
  <c r="BF11" i="60"/>
  <c r="BH11" i="60"/>
  <c r="BI11" i="60"/>
  <c r="BJ11" i="60"/>
  <c r="BG11" i="60"/>
  <c r="BE11" i="60"/>
  <c r="C11" i="60"/>
  <c r="C11" i="52"/>
  <c r="BF11" i="52"/>
  <c r="BH11" i="52"/>
  <c r="AE11" i="52"/>
  <c r="BI11" i="52"/>
  <c r="C12" i="52"/>
  <c r="BE11" i="52"/>
  <c r="C11" i="61"/>
  <c r="BF11" i="61"/>
  <c r="BH11" i="61"/>
  <c r="AE11" i="61"/>
  <c r="BI11" i="61"/>
  <c r="C12" i="61"/>
  <c r="BE11" i="61"/>
  <c r="BF11" i="54"/>
  <c r="BH11" i="54"/>
  <c r="BI11" i="54"/>
  <c r="C12" i="54"/>
  <c r="BE11" i="54"/>
  <c r="AE11" i="54"/>
  <c r="C11" i="54"/>
  <c r="BI11" i="57"/>
  <c r="BF11" i="57"/>
  <c r="AE11" i="57"/>
  <c r="BE11" i="57"/>
  <c r="C11" i="57"/>
  <c r="BH11" i="57"/>
  <c r="C12" i="57"/>
  <c r="BI13" i="61"/>
  <c r="BF13" i="61"/>
  <c r="AE13" i="61"/>
  <c r="BE13" i="61"/>
  <c r="C13" i="61"/>
  <c r="BH13" i="61"/>
  <c r="C14" i="61"/>
  <c r="BE9" i="54"/>
  <c r="C9" i="54"/>
  <c r="AE9" i="54"/>
  <c r="BI9" i="54"/>
  <c r="C10" i="54"/>
  <c r="BH9" i="54"/>
  <c r="BF9" i="54"/>
  <c r="AE11" i="59"/>
  <c r="C11" i="59"/>
  <c r="BF11" i="59"/>
  <c r="BE11" i="59"/>
  <c r="BH11" i="59"/>
  <c r="C12" i="59"/>
  <c r="BI11" i="59"/>
  <c r="AE17" i="58"/>
  <c r="AS17" i="61"/>
  <c r="AE15" i="60"/>
  <c r="AU13" i="60"/>
  <c r="N17" i="60"/>
  <c r="AS17" i="60"/>
  <c r="CB17" i="60"/>
  <c r="AR17" i="60"/>
  <c r="M17" i="60"/>
  <c r="AX9" i="60"/>
  <c r="AZ9" i="60"/>
  <c r="BH15" i="60"/>
  <c r="BE15" i="60"/>
  <c r="C16" i="60"/>
  <c r="BI15" i="60"/>
  <c r="C15" i="60"/>
  <c r="BF15" i="60"/>
  <c r="AY9" i="60"/>
  <c r="BA9" i="60"/>
  <c r="BP19" i="60"/>
  <c r="B19" i="60"/>
  <c r="A21" i="60"/>
  <c r="BQ21" i="60" s="1"/>
  <c r="BK9" i="60"/>
  <c r="BM9" i="60"/>
  <c r="CF17" i="60"/>
  <c r="CG17" i="60" s="1"/>
  <c r="BO17" i="60"/>
  <c r="CM17" i="60"/>
  <c r="CF17" i="59"/>
  <c r="CG17" i="59" s="1"/>
  <c r="BO17" i="59"/>
  <c r="CM17" i="59"/>
  <c r="BB13" i="59"/>
  <c r="BH15" i="59"/>
  <c r="BF15" i="59"/>
  <c r="C15" i="59"/>
  <c r="C16" i="59"/>
  <c r="BE15" i="59"/>
  <c r="BI15" i="59"/>
  <c r="CB17" i="59"/>
  <c r="N17" i="59"/>
  <c r="M17" i="59"/>
  <c r="AS13" i="59"/>
  <c r="A21" i="59"/>
  <c r="BQ21" i="59" s="1"/>
  <c r="BP19" i="59"/>
  <c r="B19" i="59"/>
  <c r="AS15" i="58"/>
  <c r="AR19" i="58"/>
  <c r="CB19" i="58"/>
  <c r="N19" i="58"/>
  <c r="AS19" i="58"/>
  <c r="M19" i="58"/>
  <c r="AV15" i="58"/>
  <c r="AU15" i="58"/>
  <c r="AL15" i="58"/>
  <c r="AW15" i="58"/>
  <c r="CK15" i="58"/>
  <c r="AT17" i="58"/>
  <c r="AF15" i="58"/>
  <c r="G16" i="58"/>
  <c r="H15" i="58" s="1"/>
  <c r="H16" i="58" s="1"/>
  <c r="AJ15" i="58" s="1"/>
  <c r="G15" i="58"/>
  <c r="BP21" i="58"/>
  <c r="B21" i="58"/>
  <c r="A23" i="58"/>
  <c r="BQ23" i="58" s="1"/>
  <c r="C18" i="58"/>
  <c r="BF17" i="58"/>
  <c r="BI17" i="58"/>
  <c r="BE17" i="58"/>
  <c r="C17" i="58"/>
  <c r="BH17" i="58"/>
  <c r="BB15" i="58"/>
  <c r="O15" i="58"/>
  <c r="CM19" i="58"/>
  <c r="CF19" i="58"/>
  <c r="CG19" i="58" s="1"/>
  <c r="BO19" i="58"/>
  <c r="BP21" i="57"/>
  <c r="B21" i="57"/>
  <c r="A23" i="57"/>
  <c r="BQ23" i="57" s="1"/>
  <c r="CF19" i="57"/>
  <c r="CG19" i="57" s="1"/>
  <c r="BO19" i="57"/>
  <c r="CM19" i="57"/>
  <c r="N19" i="57"/>
  <c r="CB19" i="57"/>
  <c r="AE19" i="57" s="1"/>
  <c r="M19" i="57"/>
  <c r="BH17" i="57"/>
  <c r="BF17" i="57"/>
  <c r="BE17" i="57"/>
  <c r="C18" i="57"/>
  <c r="BI17" i="57"/>
  <c r="C17" i="57"/>
  <c r="AE17" i="57"/>
  <c r="BA11" i="56"/>
  <c r="AY11" i="56"/>
  <c r="AX11" i="56"/>
  <c r="AZ11" i="56"/>
  <c r="BK11" i="56"/>
  <c r="BM11" i="56"/>
  <c r="BB17" i="56"/>
  <c r="O17" i="56"/>
  <c r="AD17" i="56" s="1"/>
  <c r="AF17" i="56"/>
  <c r="G17" i="56"/>
  <c r="G18" i="56" s="1"/>
  <c r="H17" i="56" s="1"/>
  <c r="H18" i="56" s="1"/>
  <c r="AJ17" i="56" s="1"/>
  <c r="C16" i="55"/>
  <c r="F16" i="55" s="1"/>
  <c r="BJ15" i="55"/>
  <c r="BF15" i="55"/>
  <c r="BI15" i="55"/>
  <c r="BE15" i="55"/>
  <c r="C15" i="55"/>
  <c r="BH15" i="55"/>
  <c r="BG15" i="55"/>
  <c r="BB13" i="55"/>
  <c r="O13" i="55"/>
  <c r="B19" i="55"/>
  <c r="A21" i="55"/>
  <c r="BQ21" i="55" s="1"/>
  <c r="BP19" i="55"/>
  <c r="BO17" i="55"/>
  <c r="CM17" i="55"/>
  <c r="CF17" i="55"/>
  <c r="CG17" i="55" s="1"/>
  <c r="AE15" i="55"/>
  <c r="AR17" i="55"/>
  <c r="CB17" i="55"/>
  <c r="AS17" i="55"/>
  <c r="N17" i="55"/>
  <c r="M17" i="55"/>
  <c r="AS13" i="55"/>
  <c r="AF13" i="55"/>
  <c r="G13" i="55"/>
  <c r="G14" i="55" s="1"/>
  <c r="AE15" i="54"/>
  <c r="A21" i="54"/>
  <c r="BQ21" i="54" s="1"/>
  <c r="BP19" i="54"/>
  <c r="B19" i="54"/>
  <c r="AS13" i="54"/>
  <c r="C16" i="54"/>
  <c r="BF15" i="54"/>
  <c r="BI15" i="54"/>
  <c r="BE15" i="54"/>
  <c r="C15" i="54"/>
  <c r="BH15" i="54"/>
  <c r="CM17" i="54"/>
  <c r="CF17" i="54"/>
  <c r="CG17" i="54" s="1"/>
  <c r="BO17" i="54"/>
  <c r="M17" i="54"/>
  <c r="CB17" i="54"/>
  <c r="N17" i="54"/>
  <c r="BP21" i="53"/>
  <c r="B21" i="53"/>
  <c r="A23" i="53"/>
  <c r="BQ23" i="53" s="1"/>
  <c r="AL13" i="53"/>
  <c r="AU13" i="53"/>
  <c r="AW13" i="53"/>
  <c r="AV13" i="53"/>
  <c r="CF19" i="53"/>
  <c r="CG19" i="53" s="1"/>
  <c r="BO19" i="53"/>
  <c r="CM19" i="53"/>
  <c r="J14" i="53"/>
  <c r="J13" i="53"/>
  <c r="L14" i="53"/>
  <c r="BC13" i="53"/>
  <c r="K13" i="53"/>
  <c r="BL13" i="53" s="1"/>
  <c r="I13" i="53"/>
  <c r="L13" i="53"/>
  <c r="AT17" i="53"/>
  <c r="AE17" i="53"/>
  <c r="CK13" i="53"/>
  <c r="AS13" i="53"/>
  <c r="AR19" i="53"/>
  <c r="CB19" i="53"/>
  <c r="M19" i="53"/>
  <c r="N19" i="53"/>
  <c r="AS19" i="53"/>
  <c r="AI13" i="53"/>
  <c r="C18" i="53"/>
  <c r="BF17" i="53"/>
  <c r="BI17" i="53"/>
  <c r="BE17" i="53"/>
  <c r="C17" i="53"/>
  <c r="BH17" i="53"/>
  <c r="N17" i="52"/>
  <c r="M17" i="52"/>
  <c r="CB17" i="52"/>
  <c r="CF17" i="52"/>
  <c r="CG17" i="52" s="1"/>
  <c r="BO17" i="52"/>
  <c r="CM17" i="52"/>
  <c r="BB13" i="52"/>
  <c r="AE15" i="52"/>
  <c r="A21" i="52"/>
  <c r="BQ21" i="52" s="1"/>
  <c r="BP19" i="52"/>
  <c r="B19" i="52"/>
  <c r="BH15" i="52"/>
  <c r="C15" i="52"/>
  <c r="BF15" i="52"/>
  <c r="BE15" i="52"/>
  <c r="C16" i="52"/>
  <c r="F16" i="52" s="1"/>
  <c r="BI15" i="52"/>
  <c r="BK9" i="51"/>
  <c r="BM9" i="51"/>
  <c r="AX9" i="51"/>
  <c r="AZ9" i="51"/>
  <c r="BP19" i="51"/>
  <c r="A21" i="51"/>
  <c r="BQ21" i="51" s="1"/>
  <c r="B19" i="51"/>
  <c r="AY9" i="51"/>
  <c r="BA9" i="51"/>
  <c r="C16" i="51"/>
  <c r="F16" i="51" s="1"/>
  <c r="BJ15" i="51"/>
  <c r="BF15" i="51"/>
  <c r="BH15" i="51"/>
  <c r="BG15" i="51"/>
  <c r="C15" i="51"/>
  <c r="BI15" i="51"/>
  <c r="BE15" i="51"/>
  <c r="CM17" i="51"/>
  <c r="CF17" i="51"/>
  <c r="CG17" i="51" s="1"/>
  <c r="BO17" i="51"/>
  <c r="N17" i="51"/>
  <c r="CB17" i="51"/>
  <c r="M17" i="51"/>
  <c r="B15" i="50"/>
  <c r="CM13" i="50"/>
  <c r="M11" i="50"/>
  <c r="N11" i="50"/>
  <c r="BO11" i="50"/>
  <c r="BI11" i="50" s="1"/>
  <c r="CB11" i="50"/>
  <c r="BH9" i="50"/>
  <c r="C10" i="50"/>
  <c r="AG9" i="50" s="1"/>
  <c r="BF9" i="50"/>
  <c r="BI9" i="50"/>
  <c r="BE9" i="50"/>
  <c r="C9" i="50"/>
  <c r="CB13" i="50" l="1"/>
  <c r="M13" i="50"/>
  <c r="U13" i="50"/>
  <c r="N13" i="50"/>
  <c r="BO13" i="50"/>
  <c r="CF13" i="50"/>
  <c r="CG13" i="50" s="1"/>
  <c r="A17" i="50"/>
  <c r="BQ15" i="50"/>
  <c r="BP15" i="50" s="1"/>
  <c r="AV13" i="51"/>
  <c r="AE17" i="52"/>
  <c r="AO13" i="53"/>
  <c r="BO19" i="56"/>
  <c r="CM19" i="56"/>
  <c r="CF19" i="56"/>
  <c r="CG19" i="56" s="1"/>
  <c r="BQ21" i="56"/>
  <c r="BP21" i="56" s="1"/>
  <c r="B21" i="56"/>
  <c r="A23" i="56"/>
  <c r="T19" i="56"/>
  <c r="N19" i="56"/>
  <c r="AR19" i="56"/>
  <c r="AT19" i="56" s="1"/>
  <c r="AS19" i="56"/>
  <c r="M19" i="56"/>
  <c r="U19" i="56"/>
  <c r="CB19" i="56"/>
  <c r="AE19" i="56" s="1"/>
  <c r="S19" i="56"/>
  <c r="G14" i="60"/>
  <c r="G13" i="60"/>
  <c r="BB13" i="60"/>
  <c r="L13" i="60" s="1"/>
  <c r="BQ21" i="61"/>
  <c r="BP21" i="61" s="1"/>
  <c r="A23" i="61"/>
  <c r="B21" i="61"/>
  <c r="BE17" i="61"/>
  <c r="BJ17" i="61"/>
  <c r="BF17" i="61"/>
  <c r="BI17" i="61"/>
  <c r="C17" i="61"/>
  <c r="C18" i="61"/>
  <c r="BH17" i="61"/>
  <c r="BG17" i="61"/>
  <c r="AE17" i="61"/>
  <c r="G17" i="61"/>
  <c r="CM19" i="61"/>
  <c r="CF19" i="61"/>
  <c r="CG19" i="61" s="1"/>
  <c r="BO19" i="61"/>
  <c r="U19" i="61"/>
  <c r="N19" i="61"/>
  <c r="M19" i="61"/>
  <c r="AR19" i="61"/>
  <c r="T19" i="61"/>
  <c r="AS19" i="61"/>
  <c r="S19" i="61"/>
  <c r="CB19" i="61"/>
  <c r="AE19" i="61" s="1"/>
  <c r="CK13" i="51"/>
  <c r="H13" i="60"/>
  <c r="H14" i="60" s="1"/>
  <c r="AJ13" i="60" s="1"/>
  <c r="AW13" i="55"/>
  <c r="AS13" i="51"/>
  <c r="G13" i="59"/>
  <c r="G14" i="59" s="1"/>
  <c r="H13" i="59" s="1"/>
  <c r="H14" i="59" s="1"/>
  <c r="AJ13" i="59" s="1"/>
  <c r="CK13" i="55"/>
  <c r="F18" i="57"/>
  <c r="AS17" i="57" s="1"/>
  <c r="AU13" i="51"/>
  <c r="G15" i="57"/>
  <c r="G16" i="57" s="1"/>
  <c r="AF13" i="59"/>
  <c r="G11" i="53"/>
  <c r="G12" i="53" s="1"/>
  <c r="AL13" i="51"/>
  <c r="AD15" i="59"/>
  <c r="AW15" i="59" s="1"/>
  <c r="G9" i="56"/>
  <c r="F10" i="56"/>
  <c r="O9" i="56"/>
  <c r="BB9" i="56"/>
  <c r="F12" i="53"/>
  <c r="BB11" i="53"/>
  <c r="O11" i="53"/>
  <c r="AD13" i="58"/>
  <c r="AF13" i="58"/>
  <c r="G13" i="58"/>
  <c r="G14" i="58" s="1"/>
  <c r="AD9" i="56"/>
  <c r="AF9" i="56"/>
  <c r="AD11" i="53"/>
  <c r="AF11" i="53"/>
  <c r="F16" i="61"/>
  <c r="AD15" i="61"/>
  <c r="O15" i="61"/>
  <c r="BB15" i="61"/>
  <c r="AD17" i="57"/>
  <c r="AW17" i="57" s="1"/>
  <c r="AF15" i="61"/>
  <c r="G15" i="61"/>
  <c r="G16" i="61" s="1"/>
  <c r="BB13" i="58"/>
  <c r="F14" i="58"/>
  <c r="O13" i="58"/>
  <c r="AF13" i="60"/>
  <c r="G15" i="53"/>
  <c r="U19" i="59"/>
  <c r="S19" i="59"/>
  <c r="T19" i="59"/>
  <c r="O13" i="59"/>
  <c r="AD13" i="59" s="1"/>
  <c r="AW13" i="59" s="1"/>
  <c r="AW13" i="60"/>
  <c r="F14" i="60"/>
  <c r="CK13" i="60" s="1"/>
  <c r="AV13" i="60"/>
  <c r="G13" i="54"/>
  <c r="G14" i="54" s="1"/>
  <c r="H13" i="54" s="1"/>
  <c r="H14" i="54" s="1"/>
  <c r="AJ13" i="54" s="1"/>
  <c r="AF13" i="51"/>
  <c r="O13" i="51"/>
  <c r="O15" i="57"/>
  <c r="AD15" i="57" s="1"/>
  <c r="AU15" i="57" s="1"/>
  <c r="BB13" i="51"/>
  <c r="J13" i="51" s="1"/>
  <c r="G13" i="51"/>
  <c r="AF13" i="52"/>
  <c r="O13" i="54"/>
  <c r="AD13" i="54" s="1"/>
  <c r="AL13" i="54" s="1"/>
  <c r="G14" i="51"/>
  <c r="CM15" i="50"/>
  <c r="CF15" i="50"/>
  <c r="CG15" i="50" s="1"/>
  <c r="F16" i="57"/>
  <c r="U19" i="52"/>
  <c r="T19" i="52"/>
  <c r="S19" i="52"/>
  <c r="U21" i="57"/>
  <c r="T21" i="57"/>
  <c r="S21" i="57"/>
  <c r="U21" i="58"/>
  <c r="T21" i="58"/>
  <c r="S21" i="58"/>
  <c r="U19" i="60"/>
  <c r="S21" i="53"/>
  <c r="U21" i="53"/>
  <c r="T21" i="53"/>
  <c r="T19" i="55"/>
  <c r="S19" i="55"/>
  <c r="U19" i="55"/>
  <c r="U19" i="54"/>
  <c r="U19" i="51"/>
  <c r="AE9" i="50"/>
  <c r="G9" i="50" s="1"/>
  <c r="G10" i="50" s="1"/>
  <c r="F14" i="52"/>
  <c r="CK13" i="52" s="1"/>
  <c r="G9" i="55"/>
  <c r="G13" i="52"/>
  <c r="G14" i="52" s="1"/>
  <c r="H13" i="52" s="1"/>
  <c r="H14" i="52" s="1"/>
  <c r="AJ13" i="52" s="1"/>
  <c r="BB15" i="53"/>
  <c r="L15" i="53" s="1"/>
  <c r="G11" i="58"/>
  <c r="G12" i="58" s="1"/>
  <c r="H11" i="58" s="1"/>
  <c r="H12" i="58" s="1"/>
  <c r="AJ11" i="58" s="1"/>
  <c r="G16" i="53"/>
  <c r="H15" i="53" s="1"/>
  <c r="H16" i="53" s="1"/>
  <c r="AJ15" i="53" s="1"/>
  <c r="O15" i="53"/>
  <c r="AD15" i="53" s="1"/>
  <c r="AW15" i="53" s="1"/>
  <c r="G9" i="52"/>
  <c r="G10" i="52" s="1"/>
  <c r="G13" i="61"/>
  <c r="G14" i="61" s="1"/>
  <c r="G10" i="55"/>
  <c r="H9" i="55" s="1"/>
  <c r="H10" i="55" s="1"/>
  <c r="AJ9" i="55" s="1"/>
  <c r="G9" i="54"/>
  <c r="F18" i="58"/>
  <c r="CK17" i="58" s="1"/>
  <c r="F18" i="53"/>
  <c r="G11" i="57"/>
  <c r="G12" i="57" s="1"/>
  <c r="F16" i="54"/>
  <c r="CK15" i="54" s="1"/>
  <c r="F14" i="56"/>
  <c r="CK13" i="56" s="1"/>
  <c r="F10" i="55"/>
  <c r="CK9" i="55" s="1"/>
  <c r="F12" i="61"/>
  <c r="CK11" i="61" s="1"/>
  <c r="F10" i="61"/>
  <c r="CK9" i="61" s="1"/>
  <c r="G13" i="56"/>
  <c r="G14" i="56" s="1"/>
  <c r="H13" i="56" s="1"/>
  <c r="H14" i="56" s="1"/>
  <c r="AJ13" i="56" s="1"/>
  <c r="F10" i="57"/>
  <c r="CK9" i="57" s="1"/>
  <c r="F20" i="56"/>
  <c r="CK19" i="56" s="1"/>
  <c r="F20" i="61"/>
  <c r="CK19" i="61" s="1"/>
  <c r="F10" i="52"/>
  <c r="CK9" i="52" s="1"/>
  <c r="F10" i="58"/>
  <c r="CK9" i="58" s="1"/>
  <c r="G9" i="59"/>
  <c r="G10" i="59" s="1"/>
  <c r="AL13" i="59"/>
  <c r="AW17" i="56"/>
  <c r="AU17" i="56"/>
  <c r="AL17" i="56"/>
  <c r="AU13" i="52"/>
  <c r="AL13" i="52"/>
  <c r="AW13" i="52"/>
  <c r="O11" i="59"/>
  <c r="BB11" i="59"/>
  <c r="O9" i="54"/>
  <c r="BB9" i="54"/>
  <c r="F12" i="60"/>
  <c r="BB11" i="60"/>
  <c r="O11" i="60"/>
  <c r="F12" i="58"/>
  <c r="O11" i="58"/>
  <c r="AD11" i="58" s="1"/>
  <c r="BB11" i="58"/>
  <c r="G9" i="58"/>
  <c r="G10" i="58" s="1"/>
  <c r="AF9" i="58"/>
  <c r="AD13" i="57"/>
  <c r="AF13" i="57"/>
  <c r="G13" i="57"/>
  <c r="G14" i="57"/>
  <c r="AF11" i="55"/>
  <c r="G11" i="55"/>
  <c r="G12" i="55" s="1"/>
  <c r="BB11" i="55"/>
  <c r="O11" i="55"/>
  <c r="AD11" i="55" s="1"/>
  <c r="BB9" i="59"/>
  <c r="O9" i="59"/>
  <c r="AD9" i="59" s="1"/>
  <c r="G11" i="59"/>
  <c r="G12" i="59" s="1"/>
  <c r="AF11" i="59"/>
  <c r="G10" i="54"/>
  <c r="AF11" i="54"/>
  <c r="G11" i="54"/>
  <c r="G12" i="54" s="1"/>
  <c r="F12" i="54"/>
  <c r="CK11" i="54" s="1"/>
  <c r="BB11" i="54"/>
  <c r="O11" i="54"/>
  <c r="AD11" i="54" s="1"/>
  <c r="G11" i="61"/>
  <c r="G12" i="61" s="1"/>
  <c r="AF11" i="61"/>
  <c r="BB11" i="52"/>
  <c r="O11" i="52"/>
  <c r="AD11" i="52" s="1"/>
  <c r="AF11" i="60"/>
  <c r="AD11" i="60"/>
  <c r="G12" i="60"/>
  <c r="G11" i="60"/>
  <c r="F12" i="51"/>
  <c r="CK11" i="51" s="1"/>
  <c r="O11" i="51"/>
  <c r="AD11" i="51" s="1"/>
  <c r="BB11" i="51"/>
  <c r="G9" i="53"/>
  <c r="G10" i="53" s="1"/>
  <c r="BB9" i="53"/>
  <c r="O9" i="53"/>
  <c r="AD9" i="53" s="1"/>
  <c r="BB9" i="61"/>
  <c r="O9" i="61"/>
  <c r="AD9" i="61" s="1"/>
  <c r="G9" i="57"/>
  <c r="BB13" i="56"/>
  <c r="O13" i="56"/>
  <c r="AD13" i="56" s="1"/>
  <c r="AF15" i="56"/>
  <c r="G15" i="56"/>
  <c r="G16" i="56" s="1"/>
  <c r="AL15" i="57"/>
  <c r="F12" i="59"/>
  <c r="F10" i="54"/>
  <c r="CK9" i="54" s="1"/>
  <c r="AF13" i="61"/>
  <c r="AF11" i="57"/>
  <c r="O11" i="61"/>
  <c r="AD11" i="61" s="1"/>
  <c r="BB11" i="61"/>
  <c r="F12" i="52"/>
  <c r="CK11" i="52" s="1"/>
  <c r="AF11" i="58"/>
  <c r="BB9" i="58"/>
  <c r="O9" i="58"/>
  <c r="AD9" i="58" s="1"/>
  <c r="AF11" i="51"/>
  <c r="G11" i="51"/>
  <c r="G12" i="51" s="1"/>
  <c r="F10" i="53"/>
  <c r="G9" i="61"/>
  <c r="G10" i="61" s="1"/>
  <c r="BB9" i="57"/>
  <c r="O9" i="57"/>
  <c r="AD9" i="57" s="1"/>
  <c r="BB9" i="55"/>
  <c r="O9" i="55"/>
  <c r="AD9" i="55" s="1"/>
  <c r="AF13" i="56"/>
  <c r="F12" i="55"/>
  <c r="F10" i="59"/>
  <c r="CK9" i="59" s="1"/>
  <c r="BB15" i="56"/>
  <c r="O15" i="56"/>
  <c r="AD15" i="56" s="1"/>
  <c r="AD9" i="54"/>
  <c r="AF9" i="54"/>
  <c r="O13" i="61"/>
  <c r="AD13" i="61" s="1"/>
  <c r="BB13" i="61"/>
  <c r="F14" i="61"/>
  <c r="BB11" i="57"/>
  <c r="O11" i="57"/>
  <c r="AD11" i="57" s="1"/>
  <c r="F12" i="57"/>
  <c r="CK11" i="57" s="1"/>
  <c r="AF11" i="52"/>
  <c r="G11" i="52"/>
  <c r="G12" i="52" s="1"/>
  <c r="AF9" i="52"/>
  <c r="O9" i="52"/>
  <c r="AD9" i="52" s="1"/>
  <c r="BB9" i="52"/>
  <c r="F14" i="57"/>
  <c r="BB13" i="57"/>
  <c r="O13" i="57"/>
  <c r="AF9" i="53"/>
  <c r="AF9" i="57"/>
  <c r="AD11" i="59"/>
  <c r="AF9" i="59"/>
  <c r="F16" i="56"/>
  <c r="CK15" i="56" s="1"/>
  <c r="G16" i="55"/>
  <c r="H15" i="55" s="1"/>
  <c r="H16" i="55" s="1"/>
  <c r="AJ15" i="55" s="1"/>
  <c r="AE19" i="53"/>
  <c r="G15" i="55"/>
  <c r="AT17" i="60"/>
  <c r="AD15" i="55"/>
  <c r="AW15" i="55" s="1"/>
  <c r="AO13" i="59"/>
  <c r="AE17" i="59"/>
  <c r="N19" i="60"/>
  <c r="CB19" i="60"/>
  <c r="M19" i="60"/>
  <c r="BB15" i="60"/>
  <c r="O15" i="60"/>
  <c r="AD15" i="60" s="1"/>
  <c r="AF15" i="60"/>
  <c r="G15" i="60"/>
  <c r="G16" i="60" s="1"/>
  <c r="H15" i="60" s="1"/>
  <c r="H16" i="60" s="1"/>
  <c r="AJ15" i="60" s="1"/>
  <c r="AE17" i="60"/>
  <c r="AI13" i="60"/>
  <c r="BH17" i="60"/>
  <c r="C18" i="60"/>
  <c r="BF17" i="60"/>
  <c r="BE17" i="60"/>
  <c r="C17" i="60"/>
  <c r="BI17" i="60"/>
  <c r="BP21" i="60"/>
  <c r="B21" i="60"/>
  <c r="A23" i="60"/>
  <c r="BQ23" i="60" s="1"/>
  <c r="CF19" i="60"/>
  <c r="CG19" i="60" s="1"/>
  <c r="BO19" i="60"/>
  <c r="CM19" i="60"/>
  <c r="J14" i="60"/>
  <c r="J13" i="60"/>
  <c r="K13" i="60"/>
  <c r="BL13" i="60" s="1"/>
  <c r="BC13" i="60"/>
  <c r="F16" i="60"/>
  <c r="CM19" i="59"/>
  <c r="CF19" i="59"/>
  <c r="CG19" i="59" s="1"/>
  <c r="BO19" i="59"/>
  <c r="BB15" i="59"/>
  <c r="O15" i="59"/>
  <c r="AS19" i="59"/>
  <c r="M19" i="59"/>
  <c r="AR19" i="59"/>
  <c r="CB19" i="59"/>
  <c r="N19" i="59"/>
  <c r="AU15" i="59"/>
  <c r="AF15" i="59"/>
  <c r="G15" i="59"/>
  <c r="G16" i="59" s="1"/>
  <c r="F16" i="59"/>
  <c r="J14" i="59"/>
  <c r="J13" i="59"/>
  <c r="L14" i="59"/>
  <c r="L13" i="59"/>
  <c r="A23" i="59"/>
  <c r="BQ23" i="59" s="1"/>
  <c r="BP21" i="59"/>
  <c r="B21" i="59"/>
  <c r="BG17" i="59"/>
  <c r="C18" i="59"/>
  <c r="F18" i="59" s="1"/>
  <c r="BJ17" i="59"/>
  <c r="BF17" i="59"/>
  <c r="BI17" i="59"/>
  <c r="BE17" i="59"/>
  <c r="C17" i="59"/>
  <c r="BH17" i="59"/>
  <c r="AS15" i="55"/>
  <c r="AT17" i="55"/>
  <c r="AI13" i="55"/>
  <c r="AS15" i="52"/>
  <c r="AS15" i="51"/>
  <c r="AR21" i="58"/>
  <c r="M21" i="58"/>
  <c r="N21" i="58"/>
  <c r="CB21" i="58"/>
  <c r="AS21" i="58"/>
  <c r="AF17" i="58"/>
  <c r="BH19" i="58"/>
  <c r="C20" i="58"/>
  <c r="BF19" i="58"/>
  <c r="BI19" i="58"/>
  <c r="BE19" i="58"/>
  <c r="C19" i="58"/>
  <c r="L15" i="58"/>
  <c r="L16" i="58"/>
  <c r="BC15" i="58"/>
  <c r="K15" i="58"/>
  <c r="BL15" i="58" s="1"/>
  <c r="J16" i="58"/>
  <c r="J15" i="58"/>
  <c r="I15" i="58"/>
  <c r="BB17" i="58"/>
  <c r="O17" i="58"/>
  <c r="AD17" i="58" s="1"/>
  <c r="G17" i="58"/>
  <c r="G18" i="58" s="1"/>
  <c r="AT19" i="58"/>
  <c r="BP23" i="58"/>
  <c r="A25" i="58"/>
  <c r="BQ25" i="58" s="1"/>
  <c r="B23" i="58"/>
  <c r="BO21" i="58"/>
  <c r="CM21" i="58"/>
  <c r="CF21" i="58"/>
  <c r="CG21" i="58" s="1"/>
  <c r="AI15" i="58"/>
  <c r="AO15" i="58"/>
  <c r="AE19" i="58"/>
  <c r="BB17" i="57"/>
  <c r="O17" i="57"/>
  <c r="C20" i="57"/>
  <c r="F20" i="57" s="1"/>
  <c r="BJ19" i="57"/>
  <c r="BF19" i="57"/>
  <c r="BI19" i="57"/>
  <c r="BH19" i="57"/>
  <c r="BG19" i="57"/>
  <c r="BE19" i="57"/>
  <c r="C19" i="57"/>
  <c r="AD19" i="57" s="1"/>
  <c r="BO21" i="57"/>
  <c r="CM21" i="57"/>
  <c r="CF21" i="57"/>
  <c r="CG21" i="57" s="1"/>
  <c r="AR21" i="57"/>
  <c r="CB21" i="57"/>
  <c r="AS21" i="57"/>
  <c r="M21" i="57"/>
  <c r="N21" i="57"/>
  <c r="AI15" i="57"/>
  <c r="AU17" i="57"/>
  <c r="L15" i="57"/>
  <c r="L16" i="57"/>
  <c r="J16" i="57"/>
  <c r="J15" i="57"/>
  <c r="H15" i="57"/>
  <c r="H16" i="57" s="1"/>
  <c r="AJ15" i="57" s="1"/>
  <c r="AF17" i="57"/>
  <c r="G17" i="57"/>
  <c r="G18" i="57" s="1"/>
  <c r="B23" i="57"/>
  <c r="A25" i="57"/>
  <c r="BQ25" i="57" s="1"/>
  <c r="BP23" i="57"/>
  <c r="L17" i="56"/>
  <c r="L18" i="56"/>
  <c r="J17" i="56"/>
  <c r="J18" i="56"/>
  <c r="AI17" i="56"/>
  <c r="AO17" i="56"/>
  <c r="N19" i="55"/>
  <c r="CB19" i="55"/>
  <c r="AS19" i="55"/>
  <c r="AR19" i="55"/>
  <c r="M19" i="55"/>
  <c r="L13" i="55"/>
  <c r="BJ13" i="55" s="1"/>
  <c r="L14" i="55"/>
  <c r="J14" i="55"/>
  <c r="J13" i="55"/>
  <c r="BG13" i="55" s="1"/>
  <c r="BH17" i="55"/>
  <c r="C18" i="55"/>
  <c r="BI17" i="55"/>
  <c r="C17" i="55"/>
  <c r="BF17" i="55"/>
  <c r="BE17" i="55"/>
  <c r="A23" i="55"/>
  <c r="BQ23" i="55" s="1"/>
  <c r="BP21" i="55"/>
  <c r="B21" i="55"/>
  <c r="AF15" i="55"/>
  <c r="CF19" i="55"/>
  <c r="CG19" i="55" s="1"/>
  <c r="BO19" i="55"/>
  <c r="CM19" i="55"/>
  <c r="BB15" i="55"/>
  <c r="O15" i="55"/>
  <c r="H13" i="55"/>
  <c r="H14" i="55" s="1"/>
  <c r="AJ13" i="55" s="1"/>
  <c r="AE17" i="55"/>
  <c r="CK15" i="55"/>
  <c r="BI17" i="54"/>
  <c r="BE17" i="54"/>
  <c r="C17" i="54"/>
  <c r="BH17" i="54"/>
  <c r="C18" i="54"/>
  <c r="BF17" i="54"/>
  <c r="AF15" i="54"/>
  <c r="O15" i="54"/>
  <c r="AD15" i="54" s="1"/>
  <c r="BB15" i="54"/>
  <c r="BP21" i="54"/>
  <c r="B21" i="54"/>
  <c r="A23" i="54"/>
  <c r="BQ23" i="54" s="1"/>
  <c r="G15" i="54"/>
  <c r="G16" i="54" s="1"/>
  <c r="AE17" i="54"/>
  <c r="L13" i="54"/>
  <c r="L14" i="54"/>
  <c r="J14" i="54"/>
  <c r="J13" i="54"/>
  <c r="CF19" i="54"/>
  <c r="CG19" i="54" s="1"/>
  <c r="BO19" i="54"/>
  <c r="CM19" i="54"/>
  <c r="CB19" i="54"/>
  <c r="N19" i="54"/>
  <c r="M19" i="54"/>
  <c r="CK17" i="53"/>
  <c r="BK13" i="53"/>
  <c r="BM13" i="53"/>
  <c r="AT19" i="53"/>
  <c r="AX13" i="53"/>
  <c r="AZ13" i="53"/>
  <c r="C20" i="53"/>
  <c r="BF19" i="53"/>
  <c r="BH19" i="53"/>
  <c r="BI19" i="53"/>
  <c r="C19" i="53"/>
  <c r="BE19" i="53"/>
  <c r="AF17" i="53"/>
  <c r="BP23" i="53"/>
  <c r="B23" i="53"/>
  <c r="A25" i="53"/>
  <c r="BQ25" i="53" s="1"/>
  <c r="BB17" i="53"/>
  <c r="O17" i="53"/>
  <c r="AD17" i="53" s="1"/>
  <c r="AY13" i="53"/>
  <c r="BA13" i="53"/>
  <c r="CF21" i="53"/>
  <c r="CG21" i="53" s="1"/>
  <c r="BO21" i="53"/>
  <c r="CM21" i="53"/>
  <c r="G17" i="53"/>
  <c r="G18" i="53" s="1"/>
  <c r="H17" i="53" s="1"/>
  <c r="H18" i="53" s="1"/>
  <c r="AJ17" i="53" s="1"/>
  <c r="N21" i="53"/>
  <c r="AR21" i="53"/>
  <c r="CB21" i="53"/>
  <c r="AS21" i="53"/>
  <c r="M21" i="53"/>
  <c r="AF15" i="52"/>
  <c r="G15" i="52"/>
  <c r="A23" i="52"/>
  <c r="BQ23" i="52" s="1"/>
  <c r="BP21" i="52"/>
  <c r="B21" i="52"/>
  <c r="CK15" i="52"/>
  <c r="J14" i="52"/>
  <c r="J13" i="52"/>
  <c r="L13" i="52"/>
  <c r="L14" i="52"/>
  <c r="C18" i="52"/>
  <c r="F18" i="52" s="1"/>
  <c r="BJ17" i="52"/>
  <c r="BF17" i="52"/>
  <c r="BH17" i="52"/>
  <c r="BG17" i="52"/>
  <c r="BE17" i="52"/>
  <c r="BI17" i="52"/>
  <c r="C17" i="52"/>
  <c r="AD17" i="52" s="1"/>
  <c r="AI13" i="52"/>
  <c r="BB15" i="52"/>
  <c r="O15" i="52"/>
  <c r="CM19" i="52"/>
  <c r="CF19" i="52"/>
  <c r="CG19" i="52" s="1"/>
  <c r="BO19" i="52"/>
  <c r="AS19" i="52"/>
  <c r="M19" i="52"/>
  <c r="AR19" i="52"/>
  <c r="N19" i="52"/>
  <c r="CB19" i="52"/>
  <c r="AD15" i="52"/>
  <c r="G16" i="52"/>
  <c r="CB19" i="51"/>
  <c r="N19" i="51"/>
  <c r="M19" i="51"/>
  <c r="BH17" i="51"/>
  <c r="C18" i="51"/>
  <c r="F18" i="51" s="1"/>
  <c r="BJ17" i="51"/>
  <c r="BF17" i="51"/>
  <c r="BI17" i="51"/>
  <c r="BG17" i="51"/>
  <c r="C17" i="51"/>
  <c r="AD17" i="51" s="1"/>
  <c r="BE17" i="51"/>
  <c r="CK15" i="51"/>
  <c r="CM19" i="51"/>
  <c r="CF19" i="51"/>
  <c r="CG19" i="51" s="1"/>
  <c r="BO19" i="51"/>
  <c r="I13" i="51"/>
  <c r="AF15" i="51"/>
  <c r="G16" i="51"/>
  <c r="G15" i="51"/>
  <c r="AE17" i="51"/>
  <c r="BB15" i="51"/>
  <c r="O15" i="51"/>
  <c r="BP21" i="51"/>
  <c r="B21" i="51"/>
  <c r="A23" i="51"/>
  <c r="BQ23" i="51" s="1"/>
  <c r="AD15" i="51"/>
  <c r="AS13" i="50"/>
  <c r="C11" i="50"/>
  <c r="C12" i="50"/>
  <c r="BB11" i="50" s="1"/>
  <c r="AE11" i="50"/>
  <c r="BE11" i="50"/>
  <c r="BH11" i="50"/>
  <c r="BF11" i="50"/>
  <c r="AF9" i="50"/>
  <c r="BB9" i="50"/>
  <c r="O9" i="50"/>
  <c r="AD9" i="50" s="1"/>
  <c r="CB15" i="50" l="1"/>
  <c r="S15" i="50"/>
  <c r="T15" i="50"/>
  <c r="N15" i="50"/>
  <c r="BE13" i="50"/>
  <c r="BH13" i="50"/>
  <c r="BF13" i="50"/>
  <c r="BI13" i="50"/>
  <c r="C13" i="50"/>
  <c r="C14" i="50"/>
  <c r="G14" i="50"/>
  <c r="H13" i="50" s="1"/>
  <c r="H14" i="50" s="1"/>
  <c r="AJ13" i="50" s="1"/>
  <c r="AE13" i="50"/>
  <c r="M15" i="50"/>
  <c r="BQ17" i="50"/>
  <c r="BP17" i="50" s="1"/>
  <c r="B17" i="50"/>
  <c r="A19" i="50"/>
  <c r="U15" i="50"/>
  <c r="BO15" i="50"/>
  <c r="AS13" i="52"/>
  <c r="AL15" i="53"/>
  <c r="CK9" i="53"/>
  <c r="AS9" i="53"/>
  <c r="AU15" i="53"/>
  <c r="CK11" i="55"/>
  <c r="AS11" i="55"/>
  <c r="U21" i="56"/>
  <c r="N21" i="56"/>
  <c r="M21" i="56"/>
  <c r="CB21" i="56"/>
  <c r="AE21" i="56" s="1"/>
  <c r="BQ23" i="56"/>
  <c r="BP23" i="56" s="1"/>
  <c r="A25" i="56"/>
  <c r="B23" i="56"/>
  <c r="BO21" i="56"/>
  <c r="CM21" i="56"/>
  <c r="CF21" i="56"/>
  <c r="CG21" i="56" s="1"/>
  <c r="BI19" i="56"/>
  <c r="BE19" i="56"/>
  <c r="C20" i="56"/>
  <c r="G20" i="56" s="1"/>
  <c r="H19" i="56" s="1"/>
  <c r="H20" i="56" s="1"/>
  <c r="AJ19" i="56" s="1"/>
  <c r="C19" i="56"/>
  <c r="BF19" i="56"/>
  <c r="BH19" i="56"/>
  <c r="CK15" i="57"/>
  <c r="AS15" i="57"/>
  <c r="CK17" i="57"/>
  <c r="CK11" i="58"/>
  <c r="AS11" i="58"/>
  <c r="L14" i="60"/>
  <c r="I13" i="60"/>
  <c r="U21" i="61"/>
  <c r="N21" i="61"/>
  <c r="S21" i="61"/>
  <c r="AS21" i="61"/>
  <c r="AR21" i="61"/>
  <c r="T21" i="61"/>
  <c r="CB21" i="61"/>
  <c r="M21" i="61"/>
  <c r="CK13" i="61"/>
  <c r="AS13" i="61"/>
  <c r="AT19" i="61"/>
  <c r="C19" i="61"/>
  <c r="BE19" i="61"/>
  <c r="BF19" i="61"/>
  <c r="BH19" i="61"/>
  <c r="BI19" i="61"/>
  <c r="C20" i="61"/>
  <c r="G18" i="61"/>
  <c r="AF17" i="61"/>
  <c r="AD17" i="61"/>
  <c r="BQ23" i="61"/>
  <c r="BP23" i="61" s="1"/>
  <c r="A25" i="61"/>
  <c r="B23" i="61"/>
  <c r="F18" i="61"/>
  <c r="CK17" i="61" s="1"/>
  <c r="O17" i="61"/>
  <c r="BB17" i="61"/>
  <c r="BO21" i="61"/>
  <c r="CM21" i="61"/>
  <c r="CF21" i="61"/>
  <c r="CG21" i="61" s="1"/>
  <c r="AI13" i="59"/>
  <c r="CK11" i="59"/>
  <c r="AS11" i="59"/>
  <c r="H13" i="51"/>
  <c r="H14" i="51" s="1"/>
  <c r="AJ13" i="51" s="1"/>
  <c r="AS13" i="60"/>
  <c r="AO13" i="60"/>
  <c r="I13" i="55"/>
  <c r="BC13" i="55"/>
  <c r="G10" i="56"/>
  <c r="AI9" i="56" s="1"/>
  <c r="AV13" i="55"/>
  <c r="AE19" i="54"/>
  <c r="K13" i="55"/>
  <c r="BL13" i="55" s="1"/>
  <c r="AO13" i="55"/>
  <c r="L14" i="51"/>
  <c r="J14" i="51"/>
  <c r="L13" i="51"/>
  <c r="AI13" i="51"/>
  <c r="AU13" i="59"/>
  <c r="K13" i="51"/>
  <c r="BL13" i="51" s="1"/>
  <c r="AW15" i="57"/>
  <c r="AI13" i="54"/>
  <c r="AI11" i="53"/>
  <c r="CK15" i="61"/>
  <c r="AS15" i="61"/>
  <c r="L15" i="61"/>
  <c r="BJ15" i="61" s="1"/>
  <c r="J16" i="61"/>
  <c r="L16" i="61"/>
  <c r="J15" i="61"/>
  <c r="BG15" i="61" s="1"/>
  <c r="H11" i="53"/>
  <c r="H12" i="53" s="1"/>
  <c r="AJ11" i="53" s="1"/>
  <c r="I11" i="53"/>
  <c r="L12" i="53"/>
  <c r="J11" i="53"/>
  <c r="BG11" i="53" s="1"/>
  <c r="L11" i="53"/>
  <c r="BJ11" i="53" s="1"/>
  <c r="AV11" i="53" s="1"/>
  <c r="J12" i="53"/>
  <c r="AS9" i="56"/>
  <c r="CK9" i="56"/>
  <c r="CK13" i="58"/>
  <c r="AS13" i="58"/>
  <c r="AW9" i="56"/>
  <c r="AU9" i="56"/>
  <c r="H13" i="58"/>
  <c r="H14" i="58" s="1"/>
  <c r="AJ13" i="58" s="1"/>
  <c r="AI13" i="58"/>
  <c r="AS11" i="53"/>
  <c r="CK11" i="53"/>
  <c r="K13" i="58"/>
  <c r="J14" i="58"/>
  <c r="L13" i="58"/>
  <c r="BJ13" i="58" s="1"/>
  <c r="J13" i="58"/>
  <c r="BG13" i="58" s="1"/>
  <c r="L14" i="58"/>
  <c r="H15" i="61"/>
  <c r="H16" i="61" s="1"/>
  <c r="AJ15" i="61" s="1"/>
  <c r="AI15" i="61"/>
  <c r="AU15" i="61"/>
  <c r="AW15" i="61"/>
  <c r="AU11" i="53"/>
  <c r="AW11" i="53"/>
  <c r="AW13" i="58"/>
  <c r="AU13" i="58"/>
  <c r="L9" i="56"/>
  <c r="BJ9" i="56" s="1"/>
  <c r="J10" i="56"/>
  <c r="L10" i="56"/>
  <c r="J9" i="56"/>
  <c r="BG9" i="56" s="1"/>
  <c r="J15" i="53"/>
  <c r="S21" i="59"/>
  <c r="T21" i="59"/>
  <c r="U21" i="59"/>
  <c r="F10" i="50"/>
  <c r="BC13" i="51"/>
  <c r="AI9" i="55"/>
  <c r="AO15" i="53"/>
  <c r="AI15" i="53"/>
  <c r="AU13" i="54"/>
  <c r="AW13" i="54"/>
  <c r="AI15" i="55"/>
  <c r="AO13" i="54"/>
  <c r="U23" i="57"/>
  <c r="T23" i="57"/>
  <c r="S23" i="57"/>
  <c r="U23" i="53"/>
  <c r="U23" i="58"/>
  <c r="T23" i="58"/>
  <c r="S23" i="58"/>
  <c r="U21" i="60"/>
  <c r="U21" i="51"/>
  <c r="T21" i="55"/>
  <c r="S21" i="55"/>
  <c r="U21" i="55"/>
  <c r="U21" i="54"/>
  <c r="U21" i="52"/>
  <c r="T21" i="52"/>
  <c r="S21" i="52"/>
  <c r="AI9" i="50"/>
  <c r="H9" i="50"/>
  <c r="H10" i="50" s="1"/>
  <c r="AJ9" i="50" s="1"/>
  <c r="AI9" i="52"/>
  <c r="H9" i="52"/>
  <c r="H10" i="52" s="1"/>
  <c r="AJ9" i="52" s="1"/>
  <c r="J16" i="53"/>
  <c r="AX15" i="53" s="1"/>
  <c r="L16" i="53"/>
  <c r="AY15" i="53" s="1"/>
  <c r="AI13" i="61"/>
  <c r="H13" i="61"/>
  <c r="H14" i="61" s="1"/>
  <c r="AJ13" i="61" s="1"/>
  <c r="F18" i="60"/>
  <c r="F18" i="54"/>
  <c r="H11" i="57"/>
  <c r="H12" i="57" s="1"/>
  <c r="AJ11" i="57" s="1"/>
  <c r="AI11" i="57"/>
  <c r="F20" i="53"/>
  <c r="BC15" i="53"/>
  <c r="I15" i="57"/>
  <c r="F22" i="61"/>
  <c r="CK21" i="61" s="1"/>
  <c r="F18" i="55"/>
  <c r="CK17" i="55" s="1"/>
  <c r="H9" i="59"/>
  <c r="H10" i="59" s="1"/>
  <c r="AJ9" i="59" s="1"/>
  <c r="AI9" i="59"/>
  <c r="AL15" i="55"/>
  <c r="K15" i="57"/>
  <c r="K15" i="53"/>
  <c r="AE19" i="59"/>
  <c r="BC13" i="54"/>
  <c r="K17" i="56"/>
  <c r="BC17" i="56"/>
  <c r="BC15" i="57"/>
  <c r="F20" i="58"/>
  <c r="BC13" i="59"/>
  <c r="I15" i="53"/>
  <c r="BG15" i="53" s="1"/>
  <c r="I17" i="56"/>
  <c r="K13" i="59"/>
  <c r="AU17" i="53"/>
  <c r="AL17" i="53"/>
  <c r="AW17" i="53"/>
  <c r="AI11" i="52"/>
  <c r="H11" i="52"/>
  <c r="H12" i="52" s="1"/>
  <c r="AJ11" i="52" s="1"/>
  <c r="AW11" i="57"/>
  <c r="AU11" i="57"/>
  <c r="AL11" i="57"/>
  <c r="AW13" i="61"/>
  <c r="AU13" i="61"/>
  <c r="AL13" i="61"/>
  <c r="AL15" i="60"/>
  <c r="AU15" i="60"/>
  <c r="AW15" i="60"/>
  <c r="AU9" i="52"/>
  <c r="AL9" i="52"/>
  <c r="AW9" i="52"/>
  <c r="H9" i="61"/>
  <c r="H10" i="61" s="1"/>
  <c r="AJ9" i="61" s="1"/>
  <c r="AI9" i="61"/>
  <c r="AU11" i="61"/>
  <c r="AL11" i="61"/>
  <c r="AW11" i="61"/>
  <c r="AI15" i="56"/>
  <c r="H15" i="56"/>
  <c r="H16" i="56" s="1"/>
  <c r="AJ15" i="56" s="1"/>
  <c r="AI11" i="55"/>
  <c r="H11" i="55"/>
  <c r="H12" i="55" s="1"/>
  <c r="AJ11" i="55" s="1"/>
  <c r="AW9" i="58"/>
  <c r="AL9" i="58"/>
  <c r="AU9" i="58"/>
  <c r="AI9" i="53"/>
  <c r="H9" i="53"/>
  <c r="H10" i="53" s="1"/>
  <c r="AJ9" i="53" s="1"/>
  <c r="AI11" i="61"/>
  <c r="H11" i="61"/>
  <c r="H12" i="61" s="1"/>
  <c r="AJ11" i="61" s="1"/>
  <c r="AI11" i="54"/>
  <c r="H11" i="54"/>
  <c r="H12" i="54" s="1"/>
  <c r="AJ11" i="54" s="1"/>
  <c r="AU17" i="58"/>
  <c r="AL17" i="58"/>
  <c r="AW17" i="58"/>
  <c r="AL15" i="56"/>
  <c r="AW15" i="56"/>
  <c r="AU15" i="56"/>
  <c r="AI11" i="51"/>
  <c r="H11" i="51"/>
  <c r="H12" i="51" s="1"/>
  <c r="AJ11" i="51" s="1"/>
  <c r="AL13" i="56"/>
  <c r="AW13" i="56"/>
  <c r="AU13" i="56"/>
  <c r="AU11" i="54"/>
  <c r="AL11" i="54"/>
  <c r="AW11" i="54"/>
  <c r="AU11" i="55"/>
  <c r="AL11" i="55"/>
  <c r="AW11" i="55"/>
  <c r="K13" i="54"/>
  <c r="I13" i="54"/>
  <c r="BG13" i="54" s="1"/>
  <c r="AW9" i="57"/>
  <c r="AU9" i="57"/>
  <c r="AL9" i="57"/>
  <c r="AU9" i="55"/>
  <c r="AL9" i="55"/>
  <c r="AW9" i="55"/>
  <c r="J10" i="58"/>
  <c r="J9" i="58"/>
  <c r="L10" i="58"/>
  <c r="L9" i="58"/>
  <c r="AI11" i="58"/>
  <c r="AO11" i="58"/>
  <c r="J12" i="51"/>
  <c r="L11" i="51"/>
  <c r="L12" i="51"/>
  <c r="J11" i="51"/>
  <c r="J10" i="59"/>
  <c r="J9" i="59"/>
  <c r="L9" i="59"/>
  <c r="L10" i="59"/>
  <c r="AW11" i="58"/>
  <c r="AU11" i="58"/>
  <c r="AL11" i="58"/>
  <c r="CK11" i="60"/>
  <c r="AS11" i="60"/>
  <c r="AO9" i="55"/>
  <c r="I13" i="59"/>
  <c r="AL11" i="59"/>
  <c r="AU11" i="59"/>
  <c r="AW11" i="59"/>
  <c r="J14" i="57"/>
  <c r="L14" i="57"/>
  <c r="J13" i="57"/>
  <c r="BC13" i="57"/>
  <c r="I13" i="57"/>
  <c r="K13" i="57"/>
  <c r="BL13" i="57" s="1"/>
  <c r="L13" i="57"/>
  <c r="L11" i="57"/>
  <c r="J12" i="57"/>
  <c r="L12" i="57"/>
  <c r="J11" i="57"/>
  <c r="J16" i="56"/>
  <c r="J15" i="56"/>
  <c r="L15" i="56"/>
  <c r="L16" i="56"/>
  <c r="L9" i="55"/>
  <c r="J10" i="55"/>
  <c r="L10" i="55"/>
  <c r="J9" i="55"/>
  <c r="H11" i="60"/>
  <c r="H12" i="60" s="1"/>
  <c r="AJ11" i="60" s="1"/>
  <c r="AI11" i="60"/>
  <c r="L11" i="52"/>
  <c r="J12" i="52"/>
  <c r="L12" i="52"/>
  <c r="J11" i="52"/>
  <c r="H9" i="54"/>
  <c r="H10" i="54" s="1"/>
  <c r="AJ9" i="54" s="1"/>
  <c r="AI9" i="54"/>
  <c r="J10" i="54"/>
  <c r="J9" i="54"/>
  <c r="I9" i="54" s="1"/>
  <c r="L9" i="54"/>
  <c r="L10" i="54"/>
  <c r="I13" i="52"/>
  <c r="AI17" i="53"/>
  <c r="CK13" i="57"/>
  <c r="AS13" i="57"/>
  <c r="AL11" i="52"/>
  <c r="AW11" i="52"/>
  <c r="AU11" i="52"/>
  <c r="AU9" i="54"/>
  <c r="AW9" i="54"/>
  <c r="AL9" i="54"/>
  <c r="AO13" i="56"/>
  <c r="AW11" i="51"/>
  <c r="AL11" i="51"/>
  <c r="AU11" i="51"/>
  <c r="L11" i="61"/>
  <c r="J12" i="61"/>
  <c r="L12" i="61"/>
  <c r="J11" i="61"/>
  <c r="AU9" i="61"/>
  <c r="AL9" i="61"/>
  <c r="AW9" i="61"/>
  <c r="L9" i="53"/>
  <c r="J10" i="53"/>
  <c r="L10" i="53"/>
  <c r="J9" i="53"/>
  <c r="K9" i="53"/>
  <c r="AV11" i="60"/>
  <c r="AU11" i="60"/>
  <c r="AW11" i="60"/>
  <c r="AL11" i="60"/>
  <c r="L11" i="54"/>
  <c r="J12" i="54"/>
  <c r="L12" i="54"/>
  <c r="J11" i="54"/>
  <c r="AI11" i="59"/>
  <c r="H11" i="59"/>
  <c r="H12" i="59" s="1"/>
  <c r="J11" i="55"/>
  <c r="L11" i="55"/>
  <c r="J12" i="55"/>
  <c r="L12" i="55"/>
  <c r="AU13" i="57"/>
  <c r="AL13" i="57"/>
  <c r="AW13" i="57"/>
  <c r="AV13" i="57"/>
  <c r="AI9" i="58"/>
  <c r="G10" i="57"/>
  <c r="K13" i="52"/>
  <c r="BC13" i="52"/>
  <c r="AW9" i="53"/>
  <c r="AU9" i="53"/>
  <c r="AL9" i="53"/>
  <c r="L10" i="52"/>
  <c r="J9" i="52"/>
  <c r="L9" i="52"/>
  <c r="J10" i="52"/>
  <c r="L13" i="61"/>
  <c r="J14" i="61"/>
  <c r="L14" i="61"/>
  <c r="J13" i="61"/>
  <c r="AI13" i="56"/>
  <c r="L10" i="57"/>
  <c r="J9" i="57"/>
  <c r="L9" i="57"/>
  <c r="J10" i="57"/>
  <c r="L13" i="56"/>
  <c r="J14" i="56"/>
  <c r="L14" i="56"/>
  <c r="J13" i="56"/>
  <c r="K13" i="56"/>
  <c r="L9" i="61"/>
  <c r="J10" i="61"/>
  <c r="L10" i="61"/>
  <c r="J9" i="61"/>
  <c r="AW9" i="59"/>
  <c r="AU9" i="59"/>
  <c r="AL9" i="59"/>
  <c r="H13" i="57"/>
  <c r="H14" i="57" s="1"/>
  <c r="AJ13" i="57" s="1"/>
  <c r="AI13" i="57"/>
  <c r="H9" i="58"/>
  <c r="H10" i="58" s="1"/>
  <c r="AJ9" i="58" s="1"/>
  <c r="J12" i="58"/>
  <c r="L12" i="58"/>
  <c r="J11" i="58"/>
  <c r="L11" i="58"/>
  <c r="J12" i="60"/>
  <c r="L11" i="60"/>
  <c r="BC11" i="60"/>
  <c r="L12" i="60"/>
  <c r="J11" i="60"/>
  <c r="K11" i="60"/>
  <c r="BL11" i="60" s="1"/>
  <c r="I11" i="60"/>
  <c r="J12" i="59"/>
  <c r="L12" i="59"/>
  <c r="J11" i="59"/>
  <c r="L11" i="59"/>
  <c r="AU15" i="55"/>
  <c r="AV15" i="55"/>
  <c r="G19" i="58"/>
  <c r="G20" i="58" s="1"/>
  <c r="AI19" i="58" s="1"/>
  <c r="AT19" i="52"/>
  <c r="G17" i="52"/>
  <c r="AE21" i="57"/>
  <c r="AS17" i="59"/>
  <c r="AT19" i="59"/>
  <c r="AO15" i="60"/>
  <c r="N21" i="60"/>
  <c r="M21" i="60"/>
  <c r="CB21" i="60"/>
  <c r="BB17" i="60"/>
  <c r="O17" i="60"/>
  <c r="AD17" i="60" s="1"/>
  <c r="AX13" i="60"/>
  <c r="AZ13" i="60"/>
  <c r="C20" i="60"/>
  <c r="BF19" i="60"/>
  <c r="BH19" i="60"/>
  <c r="BI19" i="60"/>
  <c r="C19" i="60"/>
  <c r="BE19" i="60"/>
  <c r="CK15" i="60"/>
  <c r="AS15" i="60"/>
  <c r="AY13" i="60"/>
  <c r="BA13" i="60"/>
  <c r="BP23" i="60"/>
  <c r="B23" i="60"/>
  <c r="A25" i="60"/>
  <c r="BQ25" i="60" s="1"/>
  <c r="CK17" i="60"/>
  <c r="L15" i="60"/>
  <c r="L16" i="60"/>
  <c r="J16" i="60"/>
  <c r="J15" i="60"/>
  <c r="BK13" i="60"/>
  <c r="BM13" i="60"/>
  <c r="CF21" i="60"/>
  <c r="CG21" i="60" s="1"/>
  <c r="BO21" i="60"/>
  <c r="CM21" i="60"/>
  <c r="AF17" i="60"/>
  <c r="G17" i="60"/>
  <c r="G18" i="60" s="1"/>
  <c r="H17" i="60" s="1"/>
  <c r="H18" i="60" s="1"/>
  <c r="AJ17" i="60" s="1"/>
  <c r="AI15" i="60"/>
  <c r="AE19" i="60"/>
  <c r="O17" i="59"/>
  <c r="BB17" i="59"/>
  <c r="CF21" i="59"/>
  <c r="CG21" i="59" s="1"/>
  <c r="BO21" i="59"/>
  <c r="CM21" i="59"/>
  <c r="AI15" i="59"/>
  <c r="CB21" i="59"/>
  <c r="N21" i="59"/>
  <c r="AS21" i="59"/>
  <c r="M21" i="59"/>
  <c r="AR21" i="59"/>
  <c r="CK17" i="59"/>
  <c r="A25" i="59"/>
  <c r="BQ25" i="59" s="1"/>
  <c r="BP23" i="59"/>
  <c r="B23" i="59"/>
  <c r="BA13" i="59"/>
  <c r="AY13" i="59"/>
  <c r="AX13" i="59"/>
  <c r="AZ13" i="59"/>
  <c r="H15" i="59"/>
  <c r="H16" i="59" s="1"/>
  <c r="AJ15" i="59" s="1"/>
  <c r="L15" i="59"/>
  <c r="BJ15" i="59" s="1"/>
  <c r="L16" i="59"/>
  <c r="J16" i="59"/>
  <c r="J15" i="59"/>
  <c r="BG15" i="59" s="1"/>
  <c r="AF17" i="59"/>
  <c r="G17" i="59"/>
  <c r="G18" i="59"/>
  <c r="H17" i="59" s="1"/>
  <c r="H18" i="59" s="1"/>
  <c r="AJ17" i="59" s="1"/>
  <c r="CK15" i="59"/>
  <c r="AS15" i="59"/>
  <c r="AD17" i="59"/>
  <c r="BI19" i="59"/>
  <c r="BE19" i="59"/>
  <c r="C19" i="59"/>
  <c r="BH19" i="59"/>
  <c r="C20" i="59"/>
  <c r="BF19" i="59"/>
  <c r="AS19" i="57"/>
  <c r="AT21" i="53"/>
  <c r="AS17" i="52"/>
  <c r="AO13" i="52"/>
  <c r="AS17" i="51"/>
  <c r="N23" i="58"/>
  <c r="CB23" i="58"/>
  <c r="AS23" i="58"/>
  <c r="AR23" i="58"/>
  <c r="M23" i="58"/>
  <c r="J18" i="58"/>
  <c r="J17" i="58"/>
  <c r="L17" i="58"/>
  <c r="L18" i="58"/>
  <c r="AZ15" i="58"/>
  <c r="AX15" i="58"/>
  <c r="CK19" i="58"/>
  <c r="BH21" i="58"/>
  <c r="BE21" i="58"/>
  <c r="C22" i="58"/>
  <c r="BI21" i="58"/>
  <c r="BF21" i="58"/>
  <c r="C21" i="58"/>
  <c r="AF19" i="58"/>
  <c r="AT21" i="58"/>
  <c r="CF23" i="58"/>
  <c r="CG23" i="58" s="1"/>
  <c r="BO23" i="58"/>
  <c r="CM23" i="58"/>
  <c r="BK15" i="58"/>
  <c r="BM15" i="58"/>
  <c r="BB19" i="58"/>
  <c r="O19" i="58"/>
  <c r="AD19" i="58" s="1"/>
  <c r="AI17" i="58"/>
  <c r="BP25" i="58"/>
  <c r="B25" i="58"/>
  <c r="A27" i="58"/>
  <c r="BQ27" i="58" s="1"/>
  <c r="AY15" i="58"/>
  <c r="BA15" i="58"/>
  <c r="H17" i="58"/>
  <c r="H18" i="58" s="1"/>
  <c r="AJ17" i="58" s="1"/>
  <c r="AE21" i="58"/>
  <c r="BP25" i="57"/>
  <c r="B25" i="57"/>
  <c r="A27" i="57"/>
  <c r="BQ27" i="57" s="1"/>
  <c r="BA15" i="57"/>
  <c r="AY15" i="57"/>
  <c r="AO15" i="57"/>
  <c r="CK19" i="57"/>
  <c r="CF23" i="57"/>
  <c r="CG23" i="57" s="1"/>
  <c r="BO23" i="57"/>
  <c r="CM23" i="57"/>
  <c r="AX15" i="57"/>
  <c r="AZ15" i="57"/>
  <c r="AL19" i="57"/>
  <c r="AW19" i="57"/>
  <c r="AV19" i="57"/>
  <c r="AU19" i="57"/>
  <c r="AI17" i="57"/>
  <c r="AT21" i="57"/>
  <c r="BH21" i="57"/>
  <c r="C22" i="57"/>
  <c r="BI21" i="57"/>
  <c r="C21" i="57"/>
  <c r="BF21" i="57"/>
  <c r="BE21" i="57"/>
  <c r="J18" i="57"/>
  <c r="J17" i="57"/>
  <c r="BG17" i="57" s="1"/>
  <c r="L18" i="57"/>
  <c r="L17" i="57"/>
  <c r="BJ17" i="57" s="1"/>
  <c r="N23" i="57"/>
  <c r="CB23" i="57"/>
  <c r="AS23" i="57"/>
  <c r="AR23" i="57"/>
  <c r="M23" i="57"/>
  <c r="H17" i="57"/>
  <c r="H18" i="57" s="1"/>
  <c r="AJ17" i="57" s="1"/>
  <c r="AF19" i="57"/>
  <c r="G20" i="57"/>
  <c r="H19" i="57" s="1"/>
  <c r="H20" i="57" s="1"/>
  <c r="AJ19" i="57" s="1"/>
  <c r="G19" i="57"/>
  <c r="BB19" i="57"/>
  <c r="O19" i="57"/>
  <c r="AY17" i="56"/>
  <c r="BA17" i="56"/>
  <c r="AZ17" i="56"/>
  <c r="AX17" i="56"/>
  <c r="C20" i="55"/>
  <c r="BF19" i="55"/>
  <c r="BI19" i="55"/>
  <c r="C19" i="55"/>
  <c r="BH19" i="55"/>
  <c r="BE19" i="55"/>
  <c r="J16" i="55"/>
  <c r="L16" i="55"/>
  <c r="J15" i="55"/>
  <c r="I15" i="55"/>
  <c r="L15" i="55"/>
  <c r="BC15" i="55"/>
  <c r="K15" i="55"/>
  <c r="BL15" i="55" s="1"/>
  <c r="CM21" i="55"/>
  <c r="CF21" i="55"/>
  <c r="CG21" i="55" s="1"/>
  <c r="BO21" i="55"/>
  <c r="BK13" i="55"/>
  <c r="BM13" i="55"/>
  <c r="AS21" i="55"/>
  <c r="M21" i="55"/>
  <c r="AR21" i="55"/>
  <c r="N21" i="55"/>
  <c r="CB21" i="55"/>
  <c r="BB17" i="55"/>
  <c r="O17" i="55"/>
  <c r="AD17" i="55" s="1"/>
  <c r="AY13" i="55"/>
  <c r="BA13" i="55"/>
  <c r="AO15" i="55"/>
  <c r="BP23" i="55"/>
  <c r="A25" i="55"/>
  <c r="BQ25" i="55" s="1"/>
  <c r="B23" i="55"/>
  <c r="AF17" i="55"/>
  <c r="G17" i="55"/>
  <c r="G18" i="55" s="1"/>
  <c r="H17" i="55" s="1"/>
  <c r="H18" i="55" s="1"/>
  <c r="AJ17" i="55" s="1"/>
  <c r="AZ13" i="55"/>
  <c r="AX13" i="55"/>
  <c r="AT19" i="55"/>
  <c r="AE19" i="55"/>
  <c r="AY13" i="54"/>
  <c r="B23" i="54"/>
  <c r="A25" i="54"/>
  <c r="BQ25" i="54" s="1"/>
  <c r="BP23" i="54"/>
  <c r="AF17" i="54"/>
  <c r="AZ13" i="54"/>
  <c r="AX13" i="54"/>
  <c r="CM21" i="54"/>
  <c r="CF21" i="54"/>
  <c r="CG21" i="54" s="1"/>
  <c r="BO21" i="54"/>
  <c r="L16" i="54"/>
  <c r="J16" i="54"/>
  <c r="J15" i="54"/>
  <c r="L15" i="54"/>
  <c r="M21" i="54"/>
  <c r="CB21" i="54"/>
  <c r="N21" i="54"/>
  <c r="C20" i="54"/>
  <c r="BF19" i="54"/>
  <c r="BI19" i="54"/>
  <c r="BE19" i="54"/>
  <c r="C19" i="54"/>
  <c r="BH19" i="54"/>
  <c r="AI15" i="54"/>
  <c r="AU15" i="54"/>
  <c r="AL15" i="54"/>
  <c r="AW15" i="54"/>
  <c r="G17" i="54"/>
  <c r="H15" i="54"/>
  <c r="H16" i="54" s="1"/>
  <c r="AJ15" i="54" s="1"/>
  <c r="BB17" i="54"/>
  <c r="O17" i="54"/>
  <c r="AD17" i="54" s="1"/>
  <c r="J18" i="53"/>
  <c r="J17" i="53"/>
  <c r="L18" i="53"/>
  <c r="L17" i="53"/>
  <c r="AE21" i="53"/>
  <c r="C22" i="53"/>
  <c r="BF21" i="53"/>
  <c r="BH21" i="53"/>
  <c r="BI21" i="53"/>
  <c r="C21" i="53"/>
  <c r="BE21" i="53"/>
  <c r="A27" i="53"/>
  <c r="BQ27" i="53" s="1"/>
  <c r="BP25" i="53"/>
  <c r="B25" i="53"/>
  <c r="AF19" i="53"/>
  <c r="G19" i="53"/>
  <c r="G20" i="53" s="1"/>
  <c r="AO17" i="53"/>
  <c r="CF23" i="53"/>
  <c r="CG23" i="53" s="1"/>
  <c r="BO23" i="53"/>
  <c r="CM23" i="53"/>
  <c r="BB19" i="53"/>
  <c r="O19" i="53"/>
  <c r="AD19" i="53" s="1"/>
  <c r="N23" i="53"/>
  <c r="M23" i="53"/>
  <c r="CB23" i="53"/>
  <c r="CK19" i="53"/>
  <c r="AL17" i="52"/>
  <c r="AW17" i="52"/>
  <c r="AV17" i="52"/>
  <c r="AU17" i="52"/>
  <c r="AI15" i="52"/>
  <c r="BB17" i="52"/>
  <c r="O17" i="52"/>
  <c r="AX13" i="52"/>
  <c r="AZ13" i="52"/>
  <c r="AE19" i="52"/>
  <c r="AF17" i="52"/>
  <c r="G18" i="52"/>
  <c r="H17" i="52" s="1"/>
  <c r="H18" i="52" s="1"/>
  <c r="AJ17" i="52" s="1"/>
  <c r="CK17" i="52"/>
  <c r="A25" i="52"/>
  <c r="BQ25" i="52" s="1"/>
  <c r="BP23" i="52"/>
  <c r="B23" i="52"/>
  <c r="AW15" i="52"/>
  <c r="AU15" i="52"/>
  <c r="BI19" i="52"/>
  <c r="BE19" i="52"/>
  <c r="C19" i="52"/>
  <c r="BH19" i="52"/>
  <c r="C20" i="52"/>
  <c r="BF19" i="52"/>
  <c r="L15" i="52"/>
  <c r="BJ15" i="52" s="1"/>
  <c r="J16" i="52"/>
  <c r="J15" i="52"/>
  <c r="BG15" i="52" s="1"/>
  <c r="L16" i="52"/>
  <c r="BA13" i="52"/>
  <c r="AY13" i="52"/>
  <c r="CF21" i="52"/>
  <c r="CG21" i="52" s="1"/>
  <c r="BO21" i="52"/>
  <c r="CM21" i="52"/>
  <c r="CB21" i="52"/>
  <c r="N21" i="52"/>
  <c r="AS21" i="52"/>
  <c r="M21" i="52"/>
  <c r="AR21" i="52"/>
  <c r="H15" i="52"/>
  <c r="H16" i="52" s="1"/>
  <c r="AJ15" i="52" s="1"/>
  <c r="BP23" i="51"/>
  <c r="B23" i="51"/>
  <c r="A25" i="51"/>
  <c r="BQ25" i="51" s="1"/>
  <c r="J16" i="51"/>
  <c r="J15" i="51"/>
  <c r="L15" i="51"/>
  <c r="BC15" i="51"/>
  <c r="L16" i="51"/>
  <c r="K15" i="51"/>
  <c r="BL15" i="51" s="1"/>
  <c r="I15" i="51"/>
  <c r="BH19" i="51"/>
  <c r="BF19" i="51"/>
  <c r="C20" i="51"/>
  <c r="BI19" i="51"/>
  <c r="BE19" i="51"/>
  <c r="C19" i="51"/>
  <c r="CF21" i="51"/>
  <c r="CG21" i="51" s="1"/>
  <c r="BO21" i="51"/>
  <c r="CM21" i="51"/>
  <c r="AI15" i="51"/>
  <c r="AY13" i="51"/>
  <c r="BA13" i="51"/>
  <c r="CK17" i="51"/>
  <c r="N21" i="51"/>
  <c r="CB21" i="51"/>
  <c r="M21" i="51"/>
  <c r="AV17" i="51"/>
  <c r="AL17" i="51"/>
  <c r="AW17" i="51"/>
  <c r="AU17" i="51"/>
  <c r="H15" i="51"/>
  <c r="H16" i="51" s="1"/>
  <c r="AJ15" i="51" s="1"/>
  <c r="AF17" i="51"/>
  <c r="G18" i="51"/>
  <c r="G17" i="51"/>
  <c r="AE19" i="51"/>
  <c r="AL15" i="51"/>
  <c r="AV15" i="51"/>
  <c r="AU15" i="51"/>
  <c r="AW15" i="51"/>
  <c r="BK13" i="51"/>
  <c r="BM13" i="51"/>
  <c r="AZ13" i="51"/>
  <c r="AX13" i="51"/>
  <c r="BB17" i="51"/>
  <c r="O17" i="51"/>
  <c r="F12" i="50"/>
  <c r="CK11" i="50" s="1"/>
  <c r="O11" i="50"/>
  <c r="AD11" i="50" s="1"/>
  <c r="AF11" i="50"/>
  <c r="G11" i="50"/>
  <c r="G12" i="50" s="1"/>
  <c r="J12" i="50"/>
  <c r="J11" i="50"/>
  <c r="BG11" i="50" s="1"/>
  <c r="L11" i="50"/>
  <c r="BJ11" i="50" s="1"/>
  <c r="L12" i="50"/>
  <c r="AU9" i="50"/>
  <c r="AW9" i="50"/>
  <c r="L9" i="50"/>
  <c r="L10" i="50"/>
  <c r="J10" i="50"/>
  <c r="J9" i="50"/>
  <c r="T17" i="50" l="1"/>
  <c r="CB17" i="50"/>
  <c r="U17" i="50"/>
  <c r="M17" i="50"/>
  <c r="S17" i="50"/>
  <c r="N17" i="50"/>
  <c r="C16" i="50"/>
  <c r="BE15" i="50"/>
  <c r="BI15" i="50"/>
  <c r="BF15" i="50"/>
  <c r="C15" i="50"/>
  <c r="BH15" i="50"/>
  <c r="F14" i="50"/>
  <c r="CK13" i="50" s="1"/>
  <c r="BB13" i="50"/>
  <c r="O13" i="50"/>
  <c r="AD13" i="50" s="1"/>
  <c r="CF17" i="50"/>
  <c r="CG17" i="50" s="1"/>
  <c r="CM17" i="50"/>
  <c r="BO17" i="50"/>
  <c r="AO13" i="50"/>
  <c r="F16" i="50"/>
  <c r="CK15" i="50" s="1"/>
  <c r="CK9" i="50"/>
  <c r="AS9" i="50"/>
  <c r="BQ19" i="50"/>
  <c r="BP19" i="50" s="1"/>
  <c r="B19" i="50"/>
  <c r="A21" i="50"/>
  <c r="AF13" i="50"/>
  <c r="G13" i="50"/>
  <c r="AI13" i="50" s="1"/>
  <c r="AE21" i="54"/>
  <c r="CK17" i="54"/>
  <c r="AS17" i="54"/>
  <c r="BH21" i="56"/>
  <c r="C21" i="56"/>
  <c r="AF21" i="56" s="1"/>
  <c r="BF21" i="56"/>
  <c r="BI21" i="56"/>
  <c r="BE21" i="56"/>
  <c r="C22" i="56"/>
  <c r="CM23" i="56"/>
  <c r="CF23" i="56"/>
  <c r="CG23" i="56" s="1"/>
  <c r="BO23" i="56"/>
  <c r="BB19" i="56"/>
  <c r="O19" i="56"/>
  <c r="AD19" i="56" s="1"/>
  <c r="F22" i="56"/>
  <c r="G21" i="56"/>
  <c r="G22" i="56" s="1"/>
  <c r="H21" i="56" s="1"/>
  <c r="H22" i="56" s="1"/>
  <c r="AJ21" i="56" s="1"/>
  <c r="AF19" i="56"/>
  <c r="G19" i="56"/>
  <c r="BQ25" i="56"/>
  <c r="BP25" i="56" s="1"/>
  <c r="A27" i="56"/>
  <c r="B25" i="56"/>
  <c r="CB23" i="56"/>
  <c r="AE23" i="56" s="1"/>
  <c r="M23" i="56"/>
  <c r="U23" i="56"/>
  <c r="N23" i="56"/>
  <c r="BL13" i="58"/>
  <c r="CM23" i="61"/>
  <c r="CF23" i="61"/>
  <c r="CG23" i="61" s="1"/>
  <c r="BO23" i="61"/>
  <c r="AE21" i="61"/>
  <c r="AU17" i="61"/>
  <c r="AL17" i="61"/>
  <c r="AW17" i="61"/>
  <c r="AV17" i="61"/>
  <c r="AF19" i="61"/>
  <c r="G19" i="61"/>
  <c r="G20" i="61" s="1"/>
  <c r="BH21" i="61"/>
  <c r="BI21" i="61"/>
  <c r="BF21" i="61"/>
  <c r="BE21" i="61"/>
  <c r="C22" i="61"/>
  <c r="C21" i="61"/>
  <c r="I17" i="61"/>
  <c r="K17" i="61"/>
  <c r="BL17" i="61" s="1"/>
  <c r="J17" i="61"/>
  <c r="L17" i="61"/>
  <c r="J18" i="61"/>
  <c r="L18" i="61"/>
  <c r="BC17" i="61"/>
  <c r="BQ25" i="61"/>
  <c r="BP25" i="61" s="1"/>
  <c r="B25" i="61"/>
  <c r="A27" i="61"/>
  <c r="H17" i="61"/>
  <c r="H18" i="61" s="1"/>
  <c r="AJ17" i="61" s="1"/>
  <c r="AI17" i="61"/>
  <c r="AO17" i="61"/>
  <c r="AS23" i="61"/>
  <c r="AR23" i="61"/>
  <c r="AT23" i="61" s="1"/>
  <c r="S23" i="61"/>
  <c r="U23" i="61"/>
  <c r="M23" i="61"/>
  <c r="T23" i="61"/>
  <c r="CB23" i="61"/>
  <c r="AE23" i="61" s="1"/>
  <c r="N23" i="61"/>
  <c r="O19" i="61"/>
  <c r="AD19" i="61" s="1"/>
  <c r="BB19" i="61"/>
  <c r="AT21" i="61"/>
  <c r="AO13" i="51"/>
  <c r="AO11" i="60"/>
  <c r="AO13" i="57"/>
  <c r="I15" i="52"/>
  <c r="BC9" i="56"/>
  <c r="AV9" i="56"/>
  <c r="AV13" i="58"/>
  <c r="I9" i="56"/>
  <c r="AV15" i="52"/>
  <c r="AV15" i="59"/>
  <c r="AO11" i="53"/>
  <c r="AV15" i="61"/>
  <c r="K15" i="61"/>
  <c r="BL15" i="61" s="1"/>
  <c r="K9" i="56"/>
  <c r="BL9" i="56" s="1"/>
  <c r="AO13" i="58"/>
  <c r="K15" i="52"/>
  <c r="BL15" i="52" s="1"/>
  <c r="I15" i="59"/>
  <c r="BC15" i="59"/>
  <c r="I13" i="58"/>
  <c r="AO15" i="61"/>
  <c r="H9" i="56"/>
  <c r="H10" i="56" s="1"/>
  <c r="AJ9" i="56" s="1"/>
  <c r="AV17" i="57"/>
  <c r="BC17" i="57"/>
  <c r="I15" i="61"/>
  <c r="BK15" i="61" s="1"/>
  <c r="BC15" i="52"/>
  <c r="F20" i="54"/>
  <c r="CK19" i="54" s="1"/>
  <c r="I17" i="57"/>
  <c r="K17" i="57"/>
  <c r="BL17" i="57" s="1"/>
  <c r="K15" i="59"/>
  <c r="BL15" i="59" s="1"/>
  <c r="BC13" i="58"/>
  <c r="K11" i="53"/>
  <c r="BL11" i="53" s="1"/>
  <c r="BC11" i="53"/>
  <c r="BC15" i="61"/>
  <c r="BK9" i="56"/>
  <c r="BM9" i="56"/>
  <c r="AZ9" i="56"/>
  <c r="AX9" i="56"/>
  <c r="BA13" i="58"/>
  <c r="AY13" i="58"/>
  <c r="BK11" i="53"/>
  <c r="BM11" i="53"/>
  <c r="AY15" i="61"/>
  <c r="BA15" i="61"/>
  <c r="AZ15" i="61"/>
  <c r="AX15" i="61"/>
  <c r="BK13" i="58"/>
  <c r="BM13" i="58"/>
  <c r="AY9" i="56"/>
  <c r="BA9" i="56"/>
  <c r="AX13" i="58"/>
  <c r="AZ13" i="58"/>
  <c r="AZ11" i="53"/>
  <c r="AX11" i="53"/>
  <c r="AY11" i="53"/>
  <c r="BA11" i="53"/>
  <c r="T23" i="59"/>
  <c r="S23" i="59"/>
  <c r="U23" i="59"/>
  <c r="BK13" i="54"/>
  <c r="AO9" i="50"/>
  <c r="AO9" i="52"/>
  <c r="AO13" i="61"/>
  <c r="U25" i="53"/>
  <c r="U25" i="58"/>
  <c r="U23" i="52"/>
  <c r="T23" i="52"/>
  <c r="S23" i="52"/>
  <c r="U23" i="54"/>
  <c r="T23" i="54"/>
  <c r="S23" i="54"/>
  <c r="T23" i="55"/>
  <c r="S23" i="55"/>
  <c r="U23" i="55"/>
  <c r="U25" i="57"/>
  <c r="T25" i="57"/>
  <c r="S25" i="57"/>
  <c r="U23" i="60"/>
  <c r="Q23" i="60"/>
  <c r="R23" i="60"/>
  <c r="U23" i="51"/>
  <c r="BJ9" i="53"/>
  <c r="BL9" i="53" s="1"/>
  <c r="BG13" i="52"/>
  <c r="BK13" i="52" s="1"/>
  <c r="BJ13" i="52"/>
  <c r="BL13" i="52" s="1"/>
  <c r="BJ15" i="57"/>
  <c r="BL15" i="57" s="1"/>
  <c r="BJ13" i="59"/>
  <c r="BL13" i="59" s="1"/>
  <c r="BG13" i="59"/>
  <c r="BG15" i="57"/>
  <c r="BK15" i="57" s="1"/>
  <c r="BA15" i="53"/>
  <c r="AZ15" i="53"/>
  <c r="AO11" i="57"/>
  <c r="BK15" i="53"/>
  <c r="BA13" i="54"/>
  <c r="AO9" i="59"/>
  <c r="BC11" i="51"/>
  <c r="BM13" i="54"/>
  <c r="BJ17" i="56"/>
  <c r="BL17" i="56" s="1"/>
  <c r="BJ13" i="54"/>
  <c r="AV13" i="54" s="1"/>
  <c r="BK13" i="59"/>
  <c r="BG17" i="56"/>
  <c r="BM17" i="56" s="1"/>
  <c r="K11" i="54"/>
  <c r="K9" i="61"/>
  <c r="F22" i="57"/>
  <c r="F20" i="60"/>
  <c r="F24" i="61"/>
  <c r="CK23" i="61" s="1"/>
  <c r="K11" i="59"/>
  <c r="K9" i="59"/>
  <c r="F22" i="58"/>
  <c r="CK21" i="58" s="1"/>
  <c r="I9" i="57"/>
  <c r="I11" i="55"/>
  <c r="I9" i="55"/>
  <c r="BC9" i="50"/>
  <c r="F20" i="51"/>
  <c r="K11" i="52"/>
  <c r="K11" i="57"/>
  <c r="BC9" i="59"/>
  <c r="BC19" i="56"/>
  <c r="F20" i="59"/>
  <c r="CK19" i="59" s="1"/>
  <c r="I11" i="59"/>
  <c r="BC11" i="59"/>
  <c r="I17" i="53"/>
  <c r="K19" i="56"/>
  <c r="AO9" i="54"/>
  <c r="AO11" i="55"/>
  <c r="BM15" i="53"/>
  <c r="F20" i="52"/>
  <c r="CK19" i="52" s="1"/>
  <c r="K11" i="61"/>
  <c r="I11" i="52"/>
  <c r="K9" i="55"/>
  <c r="I11" i="57"/>
  <c r="I9" i="58"/>
  <c r="AO11" i="54"/>
  <c r="BJ15" i="53"/>
  <c r="AV15" i="53" s="1"/>
  <c r="F20" i="55"/>
  <c r="CK19" i="55" s="1"/>
  <c r="K19" i="61"/>
  <c r="BJ13" i="56"/>
  <c r="BL13" i="56" s="1"/>
  <c r="BC9" i="57"/>
  <c r="K13" i="61"/>
  <c r="I15" i="56"/>
  <c r="BC15" i="56"/>
  <c r="F22" i="53"/>
  <c r="I9" i="61"/>
  <c r="I19" i="56"/>
  <c r="BG19" i="56" s="1"/>
  <c r="AO19" i="56"/>
  <c r="AE23" i="57"/>
  <c r="I17" i="58"/>
  <c r="BG17" i="58" s="1"/>
  <c r="BG19" i="61"/>
  <c r="I11" i="58"/>
  <c r="K11" i="55"/>
  <c r="BG9" i="54"/>
  <c r="BM9" i="54" s="1"/>
  <c r="K11" i="51"/>
  <c r="AU17" i="55"/>
  <c r="AW17" i="55"/>
  <c r="AL17" i="55"/>
  <c r="AU19" i="58"/>
  <c r="AL19" i="58"/>
  <c r="K17" i="58"/>
  <c r="BC15" i="60"/>
  <c r="BC11" i="58"/>
  <c r="AX9" i="61"/>
  <c r="AY13" i="56"/>
  <c r="BA13" i="56"/>
  <c r="BA13" i="61"/>
  <c r="AY13" i="61"/>
  <c r="I13" i="61"/>
  <c r="K9" i="52"/>
  <c r="AY9" i="52"/>
  <c r="AY11" i="55"/>
  <c r="AY11" i="54"/>
  <c r="BA11" i="54"/>
  <c r="BA9" i="53"/>
  <c r="AY9" i="53"/>
  <c r="AY11" i="61"/>
  <c r="I11" i="61"/>
  <c r="BC9" i="54"/>
  <c r="K9" i="54"/>
  <c r="AY11" i="52"/>
  <c r="AZ9" i="55"/>
  <c r="AX9" i="55"/>
  <c r="AY15" i="56"/>
  <c r="AY11" i="57"/>
  <c r="AX9" i="59"/>
  <c r="K17" i="53"/>
  <c r="K15" i="54"/>
  <c r="BC17" i="58"/>
  <c r="BA11" i="59"/>
  <c r="AY11" i="59"/>
  <c r="AX11" i="60"/>
  <c r="AZ11" i="60"/>
  <c r="BC9" i="61"/>
  <c r="I13" i="56"/>
  <c r="AX13" i="56"/>
  <c r="K9" i="57"/>
  <c r="AY9" i="57"/>
  <c r="AZ13" i="61"/>
  <c r="AX13" i="61"/>
  <c r="BC13" i="61"/>
  <c r="I9" i="52"/>
  <c r="H9" i="57"/>
  <c r="H10" i="57" s="1"/>
  <c r="AJ9" i="57" s="1"/>
  <c r="AX11" i="55"/>
  <c r="AZ11" i="55"/>
  <c r="BC11" i="55"/>
  <c r="I11" i="54"/>
  <c r="AX11" i="54"/>
  <c r="I9" i="53"/>
  <c r="AX9" i="53"/>
  <c r="AX11" i="61"/>
  <c r="BC11" i="61"/>
  <c r="AY9" i="54"/>
  <c r="AZ11" i="52"/>
  <c r="AX11" i="52"/>
  <c r="BC9" i="55"/>
  <c r="K15" i="56"/>
  <c r="AX15" i="56"/>
  <c r="AX11" i="57"/>
  <c r="AZ11" i="57"/>
  <c r="I9" i="59"/>
  <c r="AY9" i="58"/>
  <c r="AZ9" i="58"/>
  <c r="AX9" i="58"/>
  <c r="AO11" i="51"/>
  <c r="AO11" i="52"/>
  <c r="BC17" i="53"/>
  <c r="I15" i="54"/>
  <c r="BC15" i="54"/>
  <c r="I15" i="60"/>
  <c r="K15" i="60"/>
  <c r="BC19" i="61"/>
  <c r="AZ11" i="59"/>
  <c r="AX11" i="59"/>
  <c r="AY11" i="60"/>
  <c r="BA11" i="60"/>
  <c r="K11" i="58"/>
  <c r="AY11" i="58"/>
  <c r="BC13" i="56"/>
  <c r="AX9" i="52"/>
  <c r="BC9" i="52"/>
  <c r="AO9" i="58"/>
  <c r="BC11" i="54"/>
  <c r="BC9" i="53"/>
  <c r="AZ9" i="54"/>
  <c r="AX9" i="54"/>
  <c r="BC11" i="52"/>
  <c r="BC11" i="57"/>
  <c r="AY13" i="57"/>
  <c r="BA13" i="57"/>
  <c r="AI19" i="56"/>
  <c r="I11" i="51"/>
  <c r="K9" i="58"/>
  <c r="AO9" i="53"/>
  <c r="AO9" i="61"/>
  <c r="G18" i="54"/>
  <c r="H17" i="54" s="1"/>
  <c r="H18" i="54" s="1"/>
  <c r="AJ17" i="54" s="1"/>
  <c r="BK11" i="60"/>
  <c r="BM11" i="60"/>
  <c r="AZ11" i="58"/>
  <c r="AX11" i="58"/>
  <c r="BA9" i="61"/>
  <c r="AY9" i="61"/>
  <c r="AX9" i="57"/>
  <c r="AZ9" i="57"/>
  <c r="AJ11" i="59"/>
  <c r="AO11" i="59"/>
  <c r="AI9" i="57"/>
  <c r="AY9" i="55"/>
  <c r="BA9" i="55"/>
  <c r="BM13" i="57"/>
  <c r="BK13" i="57"/>
  <c r="AX13" i="57"/>
  <c r="AZ13" i="57"/>
  <c r="BA9" i="59"/>
  <c r="AY9" i="59"/>
  <c r="BA11" i="51"/>
  <c r="AY11" i="51"/>
  <c r="AX11" i="51"/>
  <c r="BC9" i="58"/>
  <c r="AO11" i="61"/>
  <c r="AO15" i="56"/>
  <c r="AI17" i="55"/>
  <c r="AI17" i="60"/>
  <c r="H19" i="58"/>
  <c r="H20" i="58" s="1"/>
  <c r="AJ19" i="58" s="1"/>
  <c r="G19" i="55"/>
  <c r="G20" i="55" s="1"/>
  <c r="AT23" i="57"/>
  <c r="AW19" i="58"/>
  <c r="AT23" i="58"/>
  <c r="AT21" i="55"/>
  <c r="AT21" i="59"/>
  <c r="AE21" i="59"/>
  <c r="AO15" i="59"/>
  <c r="N23" i="60"/>
  <c r="CB23" i="60"/>
  <c r="M23" i="60"/>
  <c r="AF19" i="60"/>
  <c r="G19" i="60"/>
  <c r="G20" i="60" s="1"/>
  <c r="AL17" i="60"/>
  <c r="AU17" i="60"/>
  <c r="AW17" i="60"/>
  <c r="AY15" i="60"/>
  <c r="BH21" i="60"/>
  <c r="C22" i="60"/>
  <c r="BF21" i="60"/>
  <c r="C21" i="60"/>
  <c r="BE21" i="60"/>
  <c r="BI21" i="60"/>
  <c r="AO17" i="60"/>
  <c r="BP25" i="60"/>
  <c r="B25" i="60"/>
  <c r="A27" i="60"/>
  <c r="BQ27" i="60" s="1"/>
  <c r="AX15" i="60"/>
  <c r="CF23" i="60"/>
  <c r="CG23" i="60" s="1"/>
  <c r="BO23" i="60"/>
  <c r="CM23" i="60"/>
  <c r="CK19" i="60"/>
  <c r="BB19" i="60"/>
  <c r="O19" i="60"/>
  <c r="AD19" i="60" s="1"/>
  <c r="J18" i="60"/>
  <c r="J17" i="60"/>
  <c r="L17" i="60"/>
  <c r="L18" i="60"/>
  <c r="AE21" i="60"/>
  <c r="BK15" i="59"/>
  <c r="BM15" i="59"/>
  <c r="AI17" i="59"/>
  <c r="AO17" i="59"/>
  <c r="L18" i="59"/>
  <c r="BC17" i="59"/>
  <c r="K17" i="59"/>
  <c r="BL17" i="59" s="1"/>
  <c r="J18" i="59"/>
  <c r="J17" i="59"/>
  <c r="I17" i="59"/>
  <c r="L17" i="59"/>
  <c r="AS23" i="59"/>
  <c r="M23" i="59"/>
  <c r="AR23" i="59"/>
  <c r="CB23" i="59"/>
  <c r="N23" i="59"/>
  <c r="C22" i="59"/>
  <c r="BF21" i="59"/>
  <c r="BI21" i="59"/>
  <c r="BE21" i="59"/>
  <c r="C21" i="59"/>
  <c r="BH21" i="59"/>
  <c r="CM23" i="59"/>
  <c r="CF23" i="59"/>
  <c r="CG23" i="59" s="1"/>
  <c r="BO23" i="59"/>
  <c r="BB19" i="59"/>
  <c r="O19" i="59"/>
  <c r="AD19" i="59" s="1"/>
  <c r="AU17" i="59"/>
  <c r="AL17" i="59"/>
  <c r="AW17" i="59"/>
  <c r="AV17" i="59"/>
  <c r="AY15" i="59"/>
  <c r="BA15" i="59"/>
  <c r="AF19" i="59"/>
  <c r="G19" i="59"/>
  <c r="G20" i="59" s="1"/>
  <c r="AZ15" i="59"/>
  <c r="AX15" i="59"/>
  <c r="A27" i="59"/>
  <c r="BQ27" i="59" s="1"/>
  <c r="BP25" i="59"/>
  <c r="B25" i="59"/>
  <c r="AE23" i="58"/>
  <c r="AO15" i="54"/>
  <c r="G21" i="53"/>
  <c r="G22" i="53" s="1"/>
  <c r="CF25" i="58"/>
  <c r="CG25" i="58" s="1"/>
  <c r="BO25" i="58"/>
  <c r="CM25" i="58"/>
  <c r="L19" i="58"/>
  <c r="L20" i="58"/>
  <c r="J20" i="58"/>
  <c r="J19" i="58"/>
  <c r="C24" i="58"/>
  <c r="BF23" i="58"/>
  <c r="BE23" i="58"/>
  <c r="BI23" i="58"/>
  <c r="C23" i="58"/>
  <c r="BH23" i="58"/>
  <c r="AY17" i="58"/>
  <c r="M25" i="58"/>
  <c r="N25" i="58"/>
  <c r="CB25" i="58"/>
  <c r="AO17" i="58"/>
  <c r="AX17" i="58"/>
  <c r="A29" i="58"/>
  <c r="BQ29" i="58" s="1"/>
  <c r="BP27" i="58"/>
  <c r="B27" i="58"/>
  <c r="AF21" i="58"/>
  <c r="BB21" i="58"/>
  <c r="O21" i="58"/>
  <c r="AD21" i="58" s="1"/>
  <c r="G21" i="58"/>
  <c r="BA17" i="57"/>
  <c r="AY17" i="57"/>
  <c r="BP27" i="57"/>
  <c r="B27" i="57"/>
  <c r="A29" i="57"/>
  <c r="BQ29" i="57" s="1"/>
  <c r="J20" i="57"/>
  <c r="J19" i="57"/>
  <c r="L20" i="57"/>
  <c r="BC19" i="57"/>
  <c r="I19" i="57"/>
  <c r="K19" i="57"/>
  <c r="BL19" i="57" s="1"/>
  <c r="L19" i="57"/>
  <c r="BB21" i="57"/>
  <c r="O21" i="57"/>
  <c r="AD21" i="57" s="1"/>
  <c r="BO25" i="57"/>
  <c r="CM25" i="57"/>
  <c r="CF25" i="57"/>
  <c r="CG25" i="57" s="1"/>
  <c r="M25" i="57"/>
  <c r="CB25" i="57"/>
  <c r="N25" i="57"/>
  <c r="AZ17" i="57"/>
  <c r="AX17" i="57"/>
  <c r="AF21" i="57"/>
  <c r="G21" i="57"/>
  <c r="G22" i="57" s="1"/>
  <c r="AO17" i="57"/>
  <c r="C24" i="57"/>
  <c r="BF23" i="57"/>
  <c r="BI23" i="57"/>
  <c r="C23" i="57"/>
  <c r="BH23" i="57"/>
  <c r="BE23" i="57"/>
  <c r="AI19" i="57"/>
  <c r="AO19" i="57"/>
  <c r="BK17" i="57"/>
  <c r="BM17" i="57"/>
  <c r="CK21" i="57"/>
  <c r="AI21" i="56"/>
  <c r="AO21" i="56"/>
  <c r="BK19" i="56"/>
  <c r="CF23" i="55"/>
  <c r="CG23" i="55" s="1"/>
  <c r="CM23" i="55"/>
  <c r="BO23" i="55"/>
  <c r="A27" i="55"/>
  <c r="BQ27" i="55" s="1"/>
  <c r="BP25" i="55"/>
  <c r="B25" i="55"/>
  <c r="L17" i="55"/>
  <c r="L18" i="55"/>
  <c r="J18" i="55"/>
  <c r="J17" i="55"/>
  <c r="AX15" i="55"/>
  <c r="AZ15" i="55"/>
  <c r="AR23" i="55"/>
  <c r="N23" i="55"/>
  <c r="CB23" i="55"/>
  <c r="AS23" i="55"/>
  <c r="M23" i="55"/>
  <c r="BK15" i="55"/>
  <c r="BM15" i="55"/>
  <c r="AF19" i="55"/>
  <c r="BB19" i="55"/>
  <c r="O19" i="55"/>
  <c r="AD19" i="55" s="1"/>
  <c r="BI21" i="55"/>
  <c r="BE21" i="55"/>
  <c r="C21" i="55"/>
  <c r="BH21" i="55"/>
  <c r="C22" i="55"/>
  <c r="BF21" i="55"/>
  <c r="BA15" i="55"/>
  <c r="AY15" i="55"/>
  <c r="AE21" i="55"/>
  <c r="AO17" i="55"/>
  <c r="AY15" i="54"/>
  <c r="BA15" i="54"/>
  <c r="AW17" i="54"/>
  <c r="AU17" i="54"/>
  <c r="AL17" i="54"/>
  <c r="CF23" i="54"/>
  <c r="CG23" i="54" s="1"/>
  <c r="BO23" i="54"/>
  <c r="CM23" i="54"/>
  <c r="AF19" i="54"/>
  <c r="G19" i="54"/>
  <c r="G20" i="54" s="1"/>
  <c r="H19" i="54" s="1"/>
  <c r="H20" i="54" s="1"/>
  <c r="AJ19" i="54" s="1"/>
  <c r="BB19" i="54"/>
  <c r="O19" i="54"/>
  <c r="A27" i="54"/>
  <c r="BQ27" i="54" s="1"/>
  <c r="BP25" i="54"/>
  <c r="B25" i="54"/>
  <c r="L17" i="54"/>
  <c r="L18" i="54"/>
  <c r="J18" i="54"/>
  <c r="J17" i="54"/>
  <c r="AD19" i="54"/>
  <c r="AX15" i="54"/>
  <c r="C22" i="54"/>
  <c r="F22" i="54" s="1"/>
  <c r="BI21" i="54"/>
  <c r="BE21" i="54"/>
  <c r="C21" i="54"/>
  <c r="BH21" i="54"/>
  <c r="BG21" i="54"/>
  <c r="BJ21" i="54"/>
  <c r="BF21" i="54"/>
  <c r="AO17" i="54"/>
  <c r="N23" i="54"/>
  <c r="CB23" i="54"/>
  <c r="AS23" i="54"/>
  <c r="AR23" i="54"/>
  <c r="M23" i="54"/>
  <c r="N25" i="53"/>
  <c r="M25" i="53"/>
  <c r="CB25" i="53"/>
  <c r="AE25" i="53" s="1"/>
  <c r="AI19" i="53"/>
  <c r="BH23" i="53"/>
  <c r="C24" i="53"/>
  <c r="BF23" i="53"/>
  <c r="BE23" i="53"/>
  <c r="C23" i="53"/>
  <c r="BI23" i="53"/>
  <c r="BP27" i="53"/>
  <c r="B27" i="53"/>
  <c r="A29" i="53"/>
  <c r="BQ29" i="53" s="1"/>
  <c r="CK21" i="53"/>
  <c r="BB21" i="53"/>
  <c r="O21" i="53"/>
  <c r="AD21" i="53" s="1"/>
  <c r="AL19" i="53"/>
  <c r="AW19" i="53"/>
  <c r="AU19" i="53"/>
  <c r="CF25" i="53"/>
  <c r="CG25" i="53" s="1"/>
  <c r="BO25" i="53"/>
  <c r="CM25" i="53"/>
  <c r="AY17" i="53"/>
  <c r="AE23" i="53"/>
  <c r="J20" i="53"/>
  <c r="L20" i="53"/>
  <c r="L19" i="53"/>
  <c r="J19" i="53"/>
  <c r="H19" i="53"/>
  <c r="H20" i="53" s="1"/>
  <c r="AJ19" i="53" s="1"/>
  <c r="AF21" i="53"/>
  <c r="AX17" i="53"/>
  <c r="AZ17" i="53"/>
  <c r="AS23" i="52"/>
  <c r="M23" i="52"/>
  <c r="AR23" i="52"/>
  <c r="CB23" i="52"/>
  <c r="N23" i="52"/>
  <c r="BB19" i="52"/>
  <c r="O19" i="52"/>
  <c r="AD19" i="52" s="1"/>
  <c r="AO15" i="52"/>
  <c r="C22" i="52"/>
  <c r="BF21" i="52"/>
  <c r="BI21" i="52"/>
  <c r="BE21" i="52"/>
  <c r="C21" i="52"/>
  <c r="BH21" i="52"/>
  <c r="BA15" i="52"/>
  <c r="AY15" i="52"/>
  <c r="CM23" i="52"/>
  <c r="CF23" i="52"/>
  <c r="CG23" i="52" s="1"/>
  <c r="BO23" i="52"/>
  <c r="AI17" i="52"/>
  <c r="AO17" i="52"/>
  <c r="L18" i="52"/>
  <c r="J18" i="52"/>
  <c r="J17" i="52"/>
  <c r="BC17" i="52"/>
  <c r="I17" i="52"/>
  <c r="L17" i="52"/>
  <c r="K17" i="52"/>
  <c r="BL17" i="52" s="1"/>
  <c r="AZ15" i="52"/>
  <c r="AX15" i="52"/>
  <c r="AF19" i="52"/>
  <c r="G19" i="52"/>
  <c r="G20" i="52" s="1"/>
  <c r="AT21" i="52"/>
  <c r="AE21" i="52"/>
  <c r="BK15" i="52"/>
  <c r="BM15" i="52"/>
  <c r="A27" i="52"/>
  <c r="BQ27" i="52" s="1"/>
  <c r="B25" i="52"/>
  <c r="BP25" i="52"/>
  <c r="N23" i="51"/>
  <c r="M23" i="51"/>
  <c r="CB23" i="51"/>
  <c r="CF23" i="51"/>
  <c r="CG23" i="51" s="1"/>
  <c r="BO23" i="51"/>
  <c r="CM23" i="51"/>
  <c r="BH21" i="51"/>
  <c r="C22" i="51"/>
  <c r="BF21" i="51"/>
  <c r="BI21" i="51"/>
  <c r="BE21" i="51"/>
  <c r="C21" i="51"/>
  <c r="AF19" i="51"/>
  <c r="AO15" i="51"/>
  <c r="BA15" i="51"/>
  <c r="AY15" i="51"/>
  <c r="AX15" i="51"/>
  <c r="AZ15" i="51"/>
  <c r="L17" i="51"/>
  <c r="J18" i="51"/>
  <c r="J17" i="51"/>
  <c r="I17" i="51"/>
  <c r="BC17" i="51"/>
  <c r="L18" i="51"/>
  <c r="K17" i="51"/>
  <c r="BL17" i="51" s="1"/>
  <c r="AI17" i="51"/>
  <c r="O19" i="51"/>
  <c r="AD19" i="51" s="1"/>
  <c r="BB19" i="51"/>
  <c r="BK15" i="51"/>
  <c r="BM15" i="51"/>
  <c r="H17" i="51"/>
  <c r="H18" i="51" s="1"/>
  <c r="AJ17" i="51" s="1"/>
  <c r="AE21" i="51"/>
  <c r="G19" i="51"/>
  <c r="G20" i="51" s="1"/>
  <c r="H19" i="51" s="1"/>
  <c r="H20" i="51" s="1"/>
  <c r="AJ19" i="51" s="1"/>
  <c r="BP25" i="51"/>
  <c r="B25" i="51"/>
  <c r="A27" i="51"/>
  <c r="BQ27" i="51" s="1"/>
  <c r="AS11" i="50"/>
  <c r="AW11" i="50"/>
  <c r="AU11" i="50"/>
  <c r="I9" i="50"/>
  <c r="AV11" i="50"/>
  <c r="K9" i="50"/>
  <c r="AS15" i="50"/>
  <c r="H11" i="50"/>
  <c r="H12" i="50" s="1"/>
  <c r="AJ11" i="50" s="1"/>
  <c r="AI11" i="50"/>
  <c r="F18" i="50"/>
  <c r="BC11" i="50"/>
  <c r="K11" i="50"/>
  <c r="BL11" i="50" s="1"/>
  <c r="BA11" i="50"/>
  <c r="AY11" i="50"/>
  <c r="AY9" i="50"/>
  <c r="BC13" i="50"/>
  <c r="AX9" i="50"/>
  <c r="I13" i="50"/>
  <c r="I11" i="50"/>
  <c r="BK11" i="50" s="1"/>
  <c r="AX11" i="50"/>
  <c r="AZ11" i="50"/>
  <c r="U19" i="50" l="1"/>
  <c r="T19" i="50"/>
  <c r="CB19" i="50"/>
  <c r="N19" i="50"/>
  <c r="S19" i="50"/>
  <c r="M19" i="50"/>
  <c r="AW13" i="50"/>
  <c r="AU13" i="50"/>
  <c r="AL13" i="50"/>
  <c r="AE15" i="50"/>
  <c r="AF15" i="50"/>
  <c r="AG15" i="50"/>
  <c r="G15" i="50" s="1"/>
  <c r="G16" i="50" s="1"/>
  <c r="BB15" i="50"/>
  <c r="O15" i="50"/>
  <c r="AD15" i="50" s="1"/>
  <c r="BK13" i="50"/>
  <c r="BQ21" i="50"/>
  <c r="BP21" i="50" s="1"/>
  <c r="A23" i="50"/>
  <c r="B21" i="50"/>
  <c r="C17" i="50"/>
  <c r="AF17" i="50" s="1"/>
  <c r="C18" i="50"/>
  <c r="BF17" i="50"/>
  <c r="BH17" i="50"/>
  <c r="BE17" i="50"/>
  <c r="BI17" i="50"/>
  <c r="L13" i="50"/>
  <c r="BJ13" i="50" s="1"/>
  <c r="AV13" i="50" s="1"/>
  <c r="J13" i="50"/>
  <c r="BG13" i="50" s="1"/>
  <c r="K13" i="50"/>
  <c r="BL13" i="50" s="1"/>
  <c r="J14" i="50"/>
  <c r="L14" i="50"/>
  <c r="AE17" i="50"/>
  <c r="BO19" i="50"/>
  <c r="CM19" i="50"/>
  <c r="CF19" i="50"/>
  <c r="CG19" i="50" s="1"/>
  <c r="AS19" i="51"/>
  <c r="CK19" i="51"/>
  <c r="AE23" i="51"/>
  <c r="AS19" i="54"/>
  <c r="CK21" i="56"/>
  <c r="AS21" i="56"/>
  <c r="AU19" i="56"/>
  <c r="AL19" i="56"/>
  <c r="AW19" i="56"/>
  <c r="U25" i="56"/>
  <c r="CB25" i="56"/>
  <c r="AE25" i="56" s="1"/>
  <c r="R25" i="56"/>
  <c r="AN25" i="56"/>
  <c r="AO25" i="56"/>
  <c r="Q25" i="56"/>
  <c r="N25" i="56"/>
  <c r="M25" i="56"/>
  <c r="CM25" i="56"/>
  <c r="CF25" i="56"/>
  <c r="CG25" i="56" s="1"/>
  <c r="BO25" i="56"/>
  <c r="J20" i="56"/>
  <c r="L19" i="56"/>
  <c r="L20" i="56"/>
  <c r="J19" i="56"/>
  <c r="O21" i="56"/>
  <c r="AD21" i="56" s="1"/>
  <c r="BB21" i="56"/>
  <c r="BQ27" i="56"/>
  <c r="BP27" i="56" s="1"/>
  <c r="A29" i="56"/>
  <c r="B27" i="56"/>
  <c r="C24" i="56"/>
  <c r="C23" i="56"/>
  <c r="BE23" i="56"/>
  <c r="BF23" i="56"/>
  <c r="BH23" i="56"/>
  <c r="BI23" i="56"/>
  <c r="AS19" i="60"/>
  <c r="U25" i="61"/>
  <c r="CB25" i="61"/>
  <c r="T25" i="61"/>
  <c r="N25" i="61"/>
  <c r="S25" i="61"/>
  <c r="M25" i="61"/>
  <c r="L20" i="61"/>
  <c r="L19" i="61"/>
  <c r="J20" i="61"/>
  <c r="J19" i="61"/>
  <c r="I19" i="61" s="1"/>
  <c r="BB21" i="61"/>
  <c r="O21" i="61"/>
  <c r="AD21" i="61" s="1"/>
  <c r="BI23" i="61"/>
  <c r="BH23" i="61"/>
  <c r="BE23" i="61"/>
  <c r="BF23" i="61"/>
  <c r="C23" i="61"/>
  <c r="C24" i="61"/>
  <c r="AL19" i="61"/>
  <c r="AW19" i="61"/>
  <c r="AU19" i="61"/>
  <c r="BQ27" i="61"/>
  <c r="BP27" i="61" s="1"/>
  <c r="B27" i="61"/>
  <c r="A29" i="61"/>
  <c r="BA17" i="61"/>
  <c r="AY17" i="61"/>
  <c r="H19" i="61"/>
  <c r="H20" i="61" s="1"/>
  <c r="AJ19" i="61" s="1"/>
  <c r="AO19" i="61"/>
  <c r="AI19" i="61"/>
  <c r="G21" i="61"/>
  <c r="G22" i="61" s="1"/>
  <c r="AF21" i="61"/>
  <c r="BO25" i="61"/>
  <c r="CM25" i="61"/>
  <c r="CF25" i="61"/>
  <c r="CG25" i="61" s="1"/>
  <c r="AZ17" i="61"/>
  <c r="AX17" i="61"/>
  <c r="BK17" i="61"/>
  <c r="BM17" i="61"/>
  <c r="AO9" i="56"/>
  <c r="AD21" i="60"/>
  <c r="AD21" i="51"/>
  <c r="AW21" i="51" s="1"/>
  <c r="BM15" i="61"/>
  <c r="F22" i="60"/>
  <c r="F22" i="51"/>
  <c r="U25" i="59"/>
  <c r="BK17" i="56"/>
  <c r="BL15" i="53"/>
  <c r="BK9" i="54"/>
  <c r="BL13" i="54"/>
  <c r="U25" i="55"/>
  <c r="U25" i="52"/>
  <c r="T25" i="52"/>
  <c r="S25" i="52"/>
  <c r="U25" i="54"/>
  <c r="T25" i="54"/>
  <c r="S25" i="54"/>
  <c r="U27" i="57"/>
  <c r="T27" i="57"/>
  <c r="S27" i="57"/>
  <c r="U27" i="58"/>
  <c r="U27" i="53"/>
  <c r="S25" i="51"/>
  <c r="U25" i="51"/>
  <c r="T25" i="51"/>
  <c r="U25" i="60"/>
  <c r="AV13" i="59"/>
  <c r="BA17" i="53"/>
  <c r="BA11" i="57"/>
  <c r="BA9" i="50"/>
  <c r="AV17" i="56"/>
  <c r="AV15" i="57"/>
  <c r="AZ15" i="60"/>
  <c r="BA11" i="58"/>
  <c r="AZ11" i="61"/>
  <c r="BG11" i="61"/>
  <c r="BK11" i="61" s="1"/>
  <c r="BG13" i="61"/>
  <c r="BK13" i="61" s="1"/>
  <c r="BM15" i="57"/>
  <c r="AV13" i="52"/>
  <c r="BM13" i="52"/>
  <c r="AZ9" i="50"/>
  <c r="AZ9" i="53"/>
  <c r="BA11" i="55"/>
  <c r="BG11" i="58"/>
  <c r="BM11" i="58" s="1"/>
  <c r="BM13" i="59"/>
  <c r="BG9" i="53"/>
  <c r="BK9" i="53" s="1"/>
  <c r="BJ11" i="61"/>
  <c r="BL11" i="61" s="1"/>
  <c r="BJ13" i="61"/>
  <c r="BL13" i="61" s="1"/>
  <c r="BG11" i="55"/>
  <c r="BK11" i="55" s="1"/>
  <c r="BJ11" i="55"/>
  <c r="BL11" i="55" s="1"/>
  <c r="BJ11" i="54"/>
  <c r="BL11" i="54" s="1"/>
  <c r="BJ11" i="58"/>
  <c r="BL11" i="58" s="1"/>
  <c r="BG9" i="50"/>
  <c r="BM9" i="50" s="1"/>
  <c r="BJ9" i="50"/>
  <c r="BL9" i="50" s="1"/>
  <c r="BM19" i="56"/>
  <c r="BG11" i="52"/>
  <c r="BK11" i="52" s="1"/>
  <c r="BJ9" i="61"/>
  <c r="BL9" i="61" s="1"/>
  <c r="BJ15" i="54"/>
  <c r="BL15" i="54" s="1"/>
  <c r="BJ9" i="58"/>
  <c r="BL9" i="58" s="1"/>
  <c r="BG11" i="59"/>
  <c r="BK11" i="59" s="1"/>
  <c r="BJ9" i="55"/>
  <c r="BL9" i="55" s="1"/>
  <c r="AZ15" i="54"/>
  <c r="BA15" i="60"/>
  <c r="BA9" i="58"/>
  <c r="AZ15" i="56"/>
  <c r="BA15" i="56"/>
  <c r="BA11" i="52"/>
  <c r="BA11" i="61"/>
  <c r="BA9" i="52"/>
  <c r="AZ9" i="61"/>
  <c r="BG9" i="58"/>
  <c r="BK9" i="58" s="1"/>
  <c r="BJ19" i="56"/>
  <c r="AV19" i="56" s="1"/>
  <c r="BJ11" i="52"/>
  <c r="BL11" i="52" s="1"/>
  <c r="BG9" i="55"/>
  <c r="BK9" i="55" s="1"/>
  <c r="BG15" i="54"/>
  <c r="AV15" i="54" s="1"/>
  <c r="BJ11" i="59"/>
  <c r="BL11" i="59" s="1"/>
  <c r="AZ9" i="52"/>
  <c r="BJ11" i="57"/>
  <c r="BL11" i="57" s="1"/>
  <c r="BG9" i="52"/>
  <c r="BK9" i="52" s="1"/>
  <c r="BG9" i="59"/>
  <c r="BM9" i="59" s="1"/>
  <c r="BG15" i="60"/>
  <c r="BK15" i="60" s="1"/>
  <c r="BG9" i="61"/>
  <c r="BK9" i="61" s="1"/>
  <c r="AZ9" i="59"/>
  <c r="BG11" i="57"/>
  <c r="BK11" i="57" s="1"/>
  <c r="BG17" i="53"/>
  <c r="BM17" i="53" s="1"/>
  <c r="BJ9" i="52"/>
  <c r="BL9" i="52" s="1"/>
  <c r="BJ9" i="59"/>
  <c r="BL9" i="59" s="1"/>
  <c r="BJ15" i="60"/>
  <c r="BL15" i="60" s="1"/>
  <c r="BG15" i="56"/>
  <c r="BM15" i="56" s="1"/>
  <c r="BG9" i="57"/>
  <c r="BM9" i="57" s="1"/>
  <c r="BJ15" i="56"/>
  <c r="BL15" i="56" s="1"/>
  <c r="BA9" i="57"/>
  <c r="BJ17" i="53"/>
  <c r="AV17" i="53" s="1"/>
  <c r="BG11" i="54"/>
  <c r="AV11" i="54" s="1"/>
  <c r="AZ11" i="54"/>
  <c r="BJ9" i="57"/>
  <c r="BL9" i="57" s="1"/>
  <c r="K17" i="60"/>
  <c r="BJ19" i="61"/>
  <c r="BL19" i="61" s="1"/>
  <c r="BA17" i="58"/>
  <c r="AZ11" i="51"/>
  <c r="AZ13" i="56"/>
  <c r="F24" i="57"/>
  <c r="CK23" i="57" s="1"/>
  <c r="BK17" i="58"/>
  <c r="AZ17" i="58"/>
  <c r="K19" i="53"/>
  <c r="AO19" i="58"/>
  <c r="BM17" i="58"/>
  <c r="I17" i="60"/>
  <c r="AO9" i="57"/>
  <c r="AV19" i="61"/>
  <c r="BJ9" i="54"/>
  <c r="AV9" i="54" s="1"/>
  <c r="BJ17" i="58"/>
  <c r="AV17" i="58" s="1"/>
  <c r="BJ11" i="51"/>
  <c r="BL11" i="51" s="1"/>
  <c r="F24" i="58"/>
  <c r="CK23" i="58" s="1"/>
  <c r="K17" i="54"/>
  <c r="F22" i="59"/>
  <c r="CK21" i="59" s="1"/>
  <c r="BG13" i="56"/>
  <c r="BK13" i="56" s="1"/>
  <c r="BG11" i="51"/>
  <c r="BK11" i="51" s="1"/>
  <c r="F24" i="53"/>
  <c r="I17" i="54"/>
  <c r="F22" i="52"/>
  <c r="CK21" i="52" s="1"/>
  <c r="BC17" i="54"/>
  <c r="F22" i="55"/>
  <c r="CK21" i="55" s="1"/>
  <c r="K19" i="58"/>
  <c r="BA9" i="54"/>
  <c r="AW19" i="51"/>
  <c r="AU19" i="51"/>
  <c r="AL19" i="51"/>
  <c r="AU21" i="58"/>
  <c r="AL21" i="58"/>
  <c r="AW21" i="58"/>
  <c r="AI19" i="55"/>
  <c r="H19" i="55"/>
  <c r="H20" i="55" s="1"/>
  <c r="AJ19" i="55" s="1"/>
  <c r="AW19" i="59"/>
  <c r="AU19" i="59"/>
  <c r="AL19" i="59"/>
  <c r="AW21" i="53"/>
  <c r="AL21" i="53"/>
  <c r="AU21" i="53"/>
  <c r="AL19" i="55"/>
  <c r="AL21" i="57"/>
  <c r="AU21" i="57"/>
  <c r="AW21" i="57"/>
  <c r="I19" i="53"/>
  <c r="I17" i="55"/>
  <c r="BG17" i="55" s="1"/>
  <c r="K17" i="55"/>
  <c r="BC21" i="56"/>
  <c r="I19" i="58"/>
  <c r="BC19" i="58"/>
  <c r="I21" i="61"/>
  <c r="BG21" i="61" s="1"/>
  <c r="BC21" i="61"/>
  <c r="BC17" i="60"/>
  <c r="AI17" i="54"/>
  <c r="BC17" i="55"/>
  <c r="G22" i="58"/>
  <c r="H21" i="58" s="1"/>
  <c r="H22" i="58" s="1"/>
  <c r="AJ21" i="58" s="1"/>
  <c r="BC19" i="53"/>
  <c r="K21" i="61"/>
  <c r="AE25" i="58"/>
  <c r="AW19" i="55"/>
  <c r="AI21" i="53"/>
  <c r="AE25" i="57"/>
  <c r="AI19" i="51"/>
  <c r="H21" i="53"/>
  <c r="H22" i="53" s="1"/>
  <c r="AJ21" i="53" s="1"/>
  <c r="AU19" i="55"/>
  <c r="G23" i="58"/>
  <c r="G24" i="58" s="1"/>
  <c r="H23" i="58" s="1"/>
  <c r="H24" i="58" s="1"/>
  <c r="AJ23" i="58" s="1"/>
  <c r="AT23" i="59"/>
  <c r="G21" i="55"/>
  <c r="G22" i="55" s="1"/>
  <c r="H21" i="55" s="1"/>
  <c r="H22" i="55" s="1"/>
  <c r="AJ21" i="55" s="1"/>
  <c r="AE23" i="55"/>
  <c r="AS25" i="61"/>
  <c r="AS21" i="60"/>
  <c r="AW21" i="60"/>
  <c r="AU21" i="60"/>
  <c r="AF21" i="60"/>
  <c r="J20" i="60"/>
  <c r="J19" i="60"/>
  <c r="L19" i="60"/>
  <c r="L20" i="60"/>
  <c r="CF25" i="60"/>
  <c r="CG25" i="60" s="1"/>
  <c r="BO25" i="60"/>
  <c r="CM25" i="60"/>
  <c r="G21" i="60"/>
  <c r="G22" i="60" s="1"/>
  <c r="CK21" i="60"/>
  <c r="AE23" i="60"/>
  <c r="N25" i="60"/>
  <c r="M25" i="60"/>
  <c r="CB25" i="60"/>
  <c r="AZ17" i="60"/>
  <c r="AX17" i="60"/>
  <c r="AI19" i="60"/>
  <c r="BB21" i="60"/>
  <c r="O21" i="60"/>
  <c r="C24" i="60"/>
  <c r="BJ23" i="60"/>
  <c r="BF23" i="60"/>
  <c r="BH23" i="60"/>
  <c r="F24" i="60"/>
  <c r="BI23" i="60"/>
  <c r="BE23" i="60"/>
  <c r="BG23" i="60"/>
  <c r="C23" i="60"/>
  <c r="AL19" i="60"/>
  <c r="AW19" i="60"/>
  <c r="AU19" i="60"/>
  <c r="H19" i="60"/>
  <c r="H20" i="60" s="1"/>
  <c r="AJ19" i="60" s="1"/>
  <c r="BA17" i="60"/>
  <c r="AY17" i="60"/>
  <c r="BP27" i="60"/>
  <c r="B27" i="60"/>
  <c r="A29" i="60"/>
  <c r="BQ29" i="60" s="1"/>
  <c r="CM25" i="59"/>
  <c r="CF25" i="59"/>
  <c r="CG25" i="59" s="1"/>
  <c r="BO25" i="59"/>
  <c r="AY17" i="59"/>
  <c r="BA17" i="59"/>
  <c r="B27" i="59"/>
  <c r="A29" i="59"/>
  <c r="BQ29" i="59" s="1"/>
  <c r="BP27" i="59"/>
  <c r="AI19" i="59"/>
  <c r="AF21" i="59"/>
  <c r="G21" i="59"/>
  <c r="G22" i="59" s="1"/>
  <c r="H21" i="59" s="1"/>
  <c r="H22" i="59" s="1"/>
  <c r="AJ21" i="59" s="1"/>
  <c r="H19" i="59"/>
  <c r="H20" i="59" s="1"/>
  <c r="AJ19" i="59" s="1"/>
  <c r="O21" i="59"/>
  <c r="AD21" i="59" s="1"/>
  <c r="BB21" i="59"/>
  <c r="BK17" i="59"/>
  <c r="BM17" i="59"/>
  <c r="CB25" i="59"/>
  <c r="N25" i="59"/>
  <c r="M25" i="59"/>
  <c r="L19" i="59"/>
  <c r="L20" i="59"/>
  <c r="J20" i="59"/>
  <c r="J19" i="59"/>
  <c r="AX17" i="59"/>
  <c r="AZ17" i="59"/>
  <c r="BI23" i="59"/>
  <c r="BE23" i="59"/>
  <c r="C23" i="59"/>
  <c r="BH23" i="59"/>
  <c r="C24" i="59"/>
  <c r="BF23" i="59"/>
  <c r="AE23" i="59"/>
  <c r="G23" i="57"/>
  <c r="G24" i="57" s="1"/>
  <c r="AS21" i="54"/>
  <c r="AT23" i="52"/>
  <c r="AS21" i="51"/>
  <c r="G21" i="51"/>
  <c r="CF27" i="58"/>
  <c r="CG27" i="58" s="1"/>
  <c r="BO27" i="58"/>
  <c r="CM27" i="58"/>
  <c r="AF23" i="58"/>
  <c r="AY19" i="58"/>
  <c r="BH25" i="58"/>
  <c r="BE25" i="58"/>
  <c r="BF25" i="58"/>
  <c r="C26" i="58"/>
  <c r="BI25" i="58"/>
  <c r="C25" i="58"/>
  <c r="N27" i="58"/>
  <c r="CB27" i="58"/>
  <c r="M27" i="58"/>
  <c r="AZ19" i="58"/>
  <c r="AX19" i="58"/>
  <c r="L21" i="58"/>
  <c r="L22" i="58"/>
  <c r="J22" i="58"/>
  <c r="J21" i="58"/>
  <c r="A31" i="58"/>
  <c r="BQ31" i="58" s="1"/>
  <c r="BP29" i="58"/>
  <c r="B29" i="58"/>
  <c r="BB23" i="58"/>
  <c r="O23" i="58"/>
  <c r="AD23" i="58" s="1"/>
  <c r="N27" i="57"/>
  <c r="CB27" i="57"/>
  <c r="M27" i="57"/>
  <c r="BK19" i="57"/>
  <c r="BM19" i="57"/>
  <c r="AX19" i="57"/>
  <c r="AZ19" i="57"/>
  <c r="AI21" i="57"/>
  <c r="AF23" i="57"/>
  <c r="H21" i="57"/>
  <c r="H22" i="57" s="1"/>
  <c r="AJ21" i="57" s="1"/>
  <c r="L21" i="57"/>
  <c r="K21" i="57" s="1"/>
  <c r="L22" i="57"/>
  <c r="J22" i="57"/>
  <c r="J21" i="57"/>
  <c r="I21" i="57" s="1"/>
  <c r="BP29" i="57"/>
  <c r="B29" i="57"/>
  <c r="A31" i="57"/>
  <c r="BQ31" i="57" s="1"/>
  <c r="BB23" i="57"/>
  <c r="O23" i="57"/>
  <c r="AD23" i="57" s="1"/>
  <c r="BH25" i="57"/>
  <c r="BE25" i="57"/>
  <c r="C26" i="57"/>
  <c r="BI25" i="57"/>
  <c r="C25" i="57"/>
  <c r="BF25" i="57"/>
  <c r="AY19" i="57"/>
  <c r="BA19" i="57"/>
  <c r="CF27" i="57"/>
  <c r="CG27" i="57" s="1"/>
  <c r="BO27" i="57"/>
  <c r="CM27" i="57"/>
  <c r="BB21" i="55"/>
  <c r="O21" i="55"/>
  <c r="AD21" i="55" s="1"/>
  <c r="AX17" i="55"/>
  <c r="CF25" i="55"/>
  <c r="CG25" i="55" s="1"/>
  <c r="BO25" i="55"/>
  <c r="CM25" i="55"/>
  <c r="BH23" i="55"/>
  <c r="BF23" i="55"/>
  <c r="BE23" i="55"/>
  <c r="BI23" i="55"/>
  <c r="C24" i="55"/>
  <c r="C23" i="55"/>
  <c r="N25" i="55"/>
  <c r="M25" i="55"/>
  <c r="CB25" i="55"/>
  <c r="AF21" i="55"/>
  <c r="L20" i="55"/>
  <c r="J20" i="55"/>
  <c r="J19" i="55"/>
  <c r="L19" i="55"/>
  <c r="AT23" i="55"/>
  <c r="AY17" i="55"/>
  <c r="BA17" i="55"/>
  <c r="BP27" i="55"/>
  <c r="B27" i="55"/>
  <c r="A29" i="55"/>
  <c r="BQ29" i="55" s="1"/>
  <c r="C24" i="54"/>
  <c r="BF23" i="54"/>
  <c r="BI23" i="54"/>
  <c r="C23" i="54"/>
  <c r="BH23" i="54"/>
  <c r="BE23" i="54"/>
  <c r="CK21" i="54"/>
  <c r="AF21" i="54"/>
  <c r="G22" i="54"/>
  <c r="H21" i="54" s="1"/>
  <c r="H22" i="54" s="1"/>
  <c r="AJ21" i="54" s="1"/>
  <c r="G21" i="54"/>
  <c r="BA17" i="54"/>
  <c r="AY17" i="54"/>
  <c r="AZ17" i="54"/>
  <c r="AX17" i="54"/>
  <c r="A29" i="54"/>
  <c r="BQ29" i="54" s="1"/>
  <c r="BP27" i="54"/>
  <c r="B27" i="54"/>
  <c r="L20" i="54"/>
  <c r="J20" i="54"/>
  <c r="J19" i="54"/>
  <c r="BG19" i="54" s="1"/>
  <c r="L19" i="54"/>
  <c r="BJ19" i="54" s="1"/>
  <c r="AI19" i="54"/>
  <c r="AO19" i="54"/>
  <c r="AT23" i="54"/>
  <c r="AE23" i="54"/>
  <c r="BB21" i="54"/>
  <c r="O21" i="54"/>
  <c r="AU19" i="54"/>
  <c r="AW19" i="54"/>
  <c r="CM25" i="54"/>
  <c r="BO25" i="54"/>
  <c r="CF25" i="54"/>
  <c r="CG25" i="54" s="1"/>
  <c r="CB25" i="54"/>
  <c r="N25" i="54"/>
  <c r="M25" i="54"/>
  <c r="AD21" i="54"/>
  <c r="BA19" i="53"/>
  <c r="AY19" i="53"/>
  <c r="AX19" i="53"/>
  <c r="AZ19" i="53"/>
  <c r="J22" i="53"/>
  <c r="J21" i="53"/>
  <c r="L21" i="53"/>
  <c r="L22" i="53"/>
  <c r="A31" i="53"/>
  <c r="BQ31" i="53" s="1"/>
  <c r="BP29" i="53"/>
  <c r="B29" i="53"/>
  <c r="C26" i="53"/>
  <c r="BF25" i="53"/>
  <c r="BH25" i="53"/>
  <c r="BI25" i="53"/>
  <c r="C25" i="53"/>
  <c r="BE25" i="53"/>
  <c r="CF27" i="53"/>
  <c r="CG27" i="53" s="1"/>
  <c r="BO27" i="53"/>
  <c r="CM27" i="53"/>
  <c r="AF23" i="53"/>
  <c r="G23" i="53"/>
  <c r="AO19" i="53"/>
  <c r="CB27" i="53"/>
  <c r="AE27" i="53" s="1"/>
  <c r="N27" i="53"/>
  <c r="M27" i="53"/>
  <c r="BB23" i="53"/>
  <c r="O23" i="53"/>
  <c r="AD23" i="53" s="1"/>
  <c r="AE23" i="52"/>
  <c r="CF25" i="52"/>
  <c r="CG25" i="52" s="1"/>
  <c r="BO25" i="52"/>
  <c r="CM25" i="52"/>
  <c r="CB25" i="52"/>
  <c r="N25" i="52"/>
  <c r="M25" i="52"/>
  <c r="AI19" i="52"/>
  <c r="L19" i="52"/>
  <c r="K19" i="52" s="1"/>
  <c r="J19" i="52"/>
  <c r="L20" i="52"/>
  <c r="J20" i="52"/>
  <c r="A29" i="52"/>
  <c r="BQ29" i="52" s="1"/>
  <c r="BP27" i="52"/>
  <c r="B27" i="52"/>
  <c r="H19" i="52"/>
  <c r="H20" i="52" s="1"/>
  <c r="AJ19" i="52" s="1"/>
  <c r="AX17" i="52"/>
  <c r="AZ17" i="52"/>
  <c r="AF21" i="52"/>
  <c r="G21" i="52"/>
  <c r="G22" i="52" s="1"/>
  <c r="AW19" i="52"/>
  <c r="AU19" i="52"/>
  <c r="AL19" i="52"/>
  <c r="BK17" i="52"/>
  <c r="BM17" i="52"/>
  <c r="BA17" i="52"/>
  <c r="AY17" i="52"/>
  <c r="BI23" i="52"/>
  <c r="BE23" i="52"/>
  <c r="C23" i="52"/>
  <c r="BH23" i="52"/>
  <c r="C24" i="52"/>
  <c r="BF23" i="52"/>
  <c r="BB21" i="52"/>
  <c r="O21" i="52"/>
  <c r="AD21" i="52" s="1"/>
  <c r="A29" i="51"/>
  <c r="BQ29" i="51" s="1"/>
  <c r="BP27" i="51"/>
  <c r="B27" i="51"/>
  <c r="BA17" i="51"/>
  <c r="AY17" i="51"/>
  <c r="AO17" i="51"/>
  <c r="CK21" i="51"/>
  <c r="AZ17" i="51"/>
  <c r="AX17" i="51"/>
  <c r="BB21" i="51"/>
  <c r="O21" i="51"/>
  <c r="CF25" i="51"/>
  <c r="CG25" i="51" s="1"/>
  <c r="BO25" i="51"/>
  <c r="CM25" i="51"/>
  <c r="J20" i="51"/>
  <c r="J19" i="51"/>
  <c r="L20" i="51"/>
  <c r="L19" i="51"/>
  <c r="BK17" i="51"/>
  <c r="BM17" i="51"/>
  <c r="AF21" i="51"/>
  <c r="AO19" i="51"/>
  <c r="N25" i="51"/>
  <c r="CB25" i="51"/>
  <c r="M25" i="51"/>
  <c r="G22" i="51"/>
  <c r="H21" i="51" s="1"/>
  <c r="H22" i="51" s="1"/>
  <c r="AJ21" i="51" s="1"/>
  <c r="C24" i="51"/>
  <c r="F24" i="51" s="1"/>
  <c r="BJ23" i="51"/>
  <c r="BF23" i="51"/>
  <c r="BH23" i="51"/>
  <c r="BG23" i="51"/>
  <c r="C23" i="51"/>
  <c r="BE23" i="51"/>
  <c r="BI23" i="51"/>
  <c r="CK17" i="50"/>
  <c r="AS17" i="50"/>
  <c r="F20" i="50"/>
  <c r="CK19" i="50" s="1"/>
  <c r="AO11" i="50"/>
  <c r="BM13" i="50"/>
  <c r="AS19" i="50"/>
  <c r="K15" i="50"/>
  <c r="BC15" i="50"/>
  <c r="BM11" i="50"/>
  <c r="I15" i="50"/>
  <c r="AX13" i="50" l="1"/>
  <c r="AZ13" i="50"/>
  <c r="AG17" i="50"/>
  <c r="BB17" i="50"/>
  <c r="O17" i="50"/>
  <c r="AD17" i="50" s="1"/>
  <c r="C19" i="50"/>
  <c r="C20" i="50"/>
  <c r="BH19" i="50"/>
  <c r="BI19" i="50"/>
  <c r="BF19" i="50"/>
  <c r="BE19" i="50"/>
  <c r="H15" i="50"/>
  <c r="H16" i="50" s="1"/>
  <c r="AJ15" i="50" s="1"/>
  <c r="AI15" i="50"/>
  <c r="CF21" i="50"/>
  <c r="CG21" i="50" s="1"/>
  <c r="BO21" i="50"/>
  <c r="CM21" i="50"/>
  <c r="AW15" i="50"/>
  <c r="AL15" i="50"/>
  <c r="AU15" i="50"/>
  <c r="T21" i="50"/>
  <c r="M21" i="50"/>
  <c r="U21" i="50"/>
  <c r="CB21" i="50"/>
  <c r="S21" i="50"/>
  <c r="N21" i="50"/>
  <c r="BA13" i="50"/>
  <c r="AY13" i="50"/>
  <c r="BQ23" i="50"/>
  <c r="BP23" i="50" s="1"/>
  <c r="A25" i="50"/>
  <c r="B23" i="50"/>
  <c r="J15" i="50"/>
  <c r="L16" i="50"/>
  <c r="AY15" i="50" s="1"/>
  <c r="L15" i="50"/>
  <c r="J16" i="50"/>
  <c r="AX15" i="50" s="1"/>
  <c r="AU21" i="51"/>
  <c r="CK23" i="53"/>
  <c r="AS23" i="53"/>
  <c r="G23" i="56"/>
  <c r="G24" i="56" s="1"/>
  <c r="AF23" i="56"/>
  <c r="AD23" i="56"/>
  <c r="U27" i="56"/>
  <c r="N27" i="56"/>
  <c r="CB27" i="56"/>
  <c r="AE27" i="56" s="1"/>
  <c r="M27" i="56"/>
  <c r="BA19" i="56"/>
  <c r="AY19" i="56"/>
  <c r="F24" i="56"/>
  <c r="O23" i="56"/>
  <c r="BB23" i="56"/>
  <c r="L21" i="56"/>
  <c r="L22" i="56"/>
  <c r="J22" i="56"/>
  <c r="J21" i="56"/>
  <c r="K21" i="56"/>
  <c r="I21" i="56"/>
  <c r="CM27" i="56"/>
  <c r="CF27" i="56"/>
  <c r="CG27" i="56" s="1"/>
  <c r="BO27" i="56"/>
  <c r="AL21" i="56"/>
  <c r="AW21" i="56"/>
  <c r="AU21" i="56"/>
  <c r="AZ19" i="56"/>
  <c r="AX19" i="56"/>
  <c r="AP25" i="56"/>
  <c r="BQ29" i="56"/>
  <c r="BP29" i="56" s="1"/>
  <c r="B29" i="56"/>
  <c r="A31" i="56"/>
  <c r="BG25" i="56"/>
  <c r="C25" i="56"/>
  <c r="BH25" i="56"/>
  <c r="BF25" i="56"/>
  <c r="BI25" i="56"/>
  <c r="BE25" i="56"/>
  <c r="C26" i="56"/>
  <c r="BJ25" i="56"/>
  <c r="BM9" i="58"/>
  <c r="AE25" i="60"/>
  <c r="C26" i="61"/>
  <c r="BE25" i="61"/>
  <c r="BF25" i="61"/>
  <c r="BI25" i="61"/>
  <c r="C25" i="61"/>
  <c r="AF25" i="61" s="1"/>
  <c r="BH25" i="61"/>
  <c r="BQ29" i="61"/>
  <c r="BP29" i="61" s="1"/>
  <c r="A31" i="61"/>
  <c r="B29" i="61"/>
  <c r="AU21" i="61"/>
  <c r="AL21" i="61"/>
  <c r="AW21" i="61"/>
  <c r="BO27" i="61"/>
  <c r="CF27" i="61"/>
  <c r="CG27" i="61" s="1"/>
  <c r="CM27" i="61"/>
  <c r="L21" i="61"/>
  <c r="J21" i="61"/>
  <c r="L22" i="61"/>
  <c r="AY21" i="61" s="1"/>
  <c r="J22" i="61"/>
  <c r="AY19" i="61"/>
  <c r="BA19" i="61"/>
  <c r="N27" i="61"/>
  <c r="M27" i="61"/>
  <c r="U27" i="61"/>
  <c r="CB27" i="61"/>
  <c r="AE27" i="61" s="1"/>
  <c r="O23" i="61"/>
  <c r="AD23" i="61" s="1"/>
  <c r="BB23" i="61"/>
  <c r="BK19" i="61"/>
  <c r="BM19" i="61"/>
  <c r="AE25" i="61"/>
  <c r="G25" i="61" s="1"/>
  <c r="G26" i="61" s="1"/>
  <c r="AI21" i="61"/>
  <c r="H21" i="61"/>
  <c r="H22" i="61" s="1"/>
  <c r="F26" i="61"/>
  <c r="CK25" i="61" s="1"/>
  <c r="AF23" i="61"/>
  <c r="G23" i="61"/>
  <c r="G24" i="61" s="1"/>
  <c r="AZ19" i="61"/>
  <c r="AX19" i="61"/>
  <c r="AV19" i="54"/>
  <c r="AV23" i="56"/>
  <c r="AE27" i="58"/>
  <c r="I19" i="54"/>
  <c r="BC19" i="54"/>
  <c r="K23" i="56"/>
  <c r="AO23" i="56"/>
  <c r="F26" i="53"/>
  <c r="BC23" i="56"/>
  <c r="I23" i="56"/>
  <c r="K19" i="54"/>
  <c r="BL19" i="54" s="1"/>
  <c r="U27" i="59"/>
  <c r="BK21" i="61"/>
  <c r="BM11" i="51"/>
  <c r="BM15" i="54"/>
  <c r="BM11" i="61"/>
  <c r="BK9" i="50"/>
  <c r="BL9" i="54"/>
  <c r="BK11" i="54"/>
  <c r="BK9" i="57"/>
  <c r="BK15" i="54"/>
  <c r="BL19" i="56"/>
  <c r="BL17" i="58"/>
  <c r="BK15" i="56"/>
  <c r="BL17" i="53"/>
  <c r="BK9" i="59"/>
  <c r="BK17" i="53"/>
  <c r="BK11" i="58"/>
  <c r="U27" i="55"/>
  <c r="S27" i="60"/>
  <c r="U27" i="60"/>
  <c r="T27" i="60"/>
  <c r="U27" i="52"/>
  <c r="U29" i="58"/>
  <c r="S27" i="51"/>
  <c r="U27" i="51"/>
  <c r="T27" i="51"/>
  <c r="U27" i="54"/>
  <c r="T27" i="54"/>
  <c r="S27" i="54"/>
  <c r="U29" i="57"/>
  <c r="S29" i="53"/>
  <c r="U29" i="53"/>
  <c r="T29" i="53"/>
  <c r="AO19" i="55"/>
  <c r="BM11" i="54"/>
  <c r="AV9" i="58"/>
  <c r="BJ17" i="60"/>
  <c r="BL17" i="60" s="1"/>
  <c r="BM11" i="55"/>
  <c r="AV11" i="55"/>
  <c r="AV9" i="59"/>
  <c r="AV11" i="58"/>
  <c r="BM13" i="61"/>
  <c r="AV13" i="61"/>
  <c r="BG17" i="54"/>
  <c r="BK17" i="54" s="1"/>
  <c r="BG21" i="56"/>
  <c r="BK21" i="56" s="1"/>
  <c r="AV11" i="61"/>
  <c r="BJ21" i="56"/>
  <c r="BL21" i="56" s="1"/>
  <c r="AV11" i="59"/>
  <c r="AV9" i="50"/>
  <c r="AV9" i="53"/>
  <c r="BM9" i="53"/>
  <c r="BJ17" i="54"/>
  <c r="BL17" i="54" s="1"/>
  <c r="AV11" i="52"/>
  <c r="BM11" i="52"/>
  <c r="BM11" i="59"/>
  <c r="BG17" i="60"/>
  <c r="AV17" i="60" s="1"/>
  <c r="BA19" i="58"/>
  <c r="BM9" i="55"/>
  <c r="AV9" i="55"/>
  <c r="BM9" i="61"/>
  <c r="AV9" i="61"/>
  <c r="AV9" i="52"/>
  <c r="BM9" i="52"/>
  <c r="AV15" i="60"/>
  <c r="BM15" i="60"/>
  <c r="BM11" i="57"/>
  <c r="AV11" i="57"/>
  <c r="BJ19" i="53"/>
  <c r="BL19" i="53" s="1"/>
  <c r="BG19" i="53"/>
  <c r="BK19" i="53" s="1"/>
  <c r="BM21" i="61"/>
  <c r="F24" i="54"/>
  <c r="AV9" i="57"/>
  <c r="BG19" i="58"/>
  <c r="BM19" i="58" s="1"/>
  <c r="BJ21" i="61"/>
  <c r="AV21" i="61" s="1"/>
  <c r="BJ19" i="58"/>
  <c r="BL19" i="58" s="1"/>
  <c r="AV15" i="56"/>
  <c r="F26" i="57"/>
  <c r="CK25" i="57" s="1"/>
  <c r="AO21" i="58"/>
  <c r="F24" i="59"/>
  <c r="CK23" i="59" s="1"/>
  <c r="BC19" i="59"/>
  <c r="AZ17" i="55"/>
  <c r="BK17" i="55"/>
  <c r="AV11" i="51"/>
  <c r="K19" i="60"/>
  <c r="BM17" i="55"/>
  <c r="K21" i="53"/>
  <c r="BG21" i="57"/>
  <c r="BC21" i="58"/>
  <c r="I21" i="58"/>
  <c r="BG21" i="58" s="1"/>
  <c r="BG15" i="50"/>
  <c r="BM15" i="50" s="1"/>
  <c r="I19" i="51"/>
  <c r="AZ15" i="50"/>
  <c r="BJ19" i="52"/>
  <c r="BL19" i="52" s="1"/>
  <c r="F24" i="55"/>
  <c r="CK23" i="55" s="1"/>
  <c r="BC21" i="57"/>
  <c r="BJ21" i="57"/>
  <c r="BL21" i="57" s="1"/>
  <c r="K23" i="61"/>
  <c r="BJ15" i="50"/>
  <c r="BL15" i="50" s="1"/>
  <c r="BC19" i="52"/>
  <c r="F22" i="50"/>
  <c r="F24" i="52"/>
  <c r="CK23" i="52" s="1"/>
  <c r="I21" i="53"/>
  <c r="K21" i="58"/>
  <c r="BJ17" i="55"/>
  <c r="AV17" i="55" s="1"/>
  <c r="AV13" i="56"/>
  <c r="BM13" i="56"/>
  <c r="H23" i="57"/>
  <c r="H24" i="57" s="1"/>
  <c r="AJ23" i="57" s="1"/>
  <c r="AI23" i="57"/>
  <c r="AW23" i="57"/>
  <c r="AU23" i="57"/>
  <c r="AL23" i="57"/>
  <c r="AL23" i="58"/>
  <c r="AU23" i="58"/>
  <c r="AW23" i="58"/>
  <c r="AU21" i="59"/>
  <c r="AL21" i="59"/>
  <c r="AW21" i="59"/>
  <c r="BC21" i="53"/>
  <c r="I19" i="55"/>
  <c r="BG19" i="55" s="1"/>
  <c r="K19" i="59"/>
  <c r="I19" i="59"/>
  <c r="I19" i="60"/>
  <c r="K19" i="51"/>
  <c r="I19" i="52"/>
  <c r="BG19" i="52" s="1"/>
  <c r="BC19" i="55"/>
  <c r="BC23" i="61"/>
  <c r="AI21" i="58"/>
  <c r="BC19" i="51"/>
  <c r="K19" i="55"/>
  <c r="G24" i="53"/>
  <c r="H23" i="53" s="1"/>
  <c r="H24" i="53" s="1"/>
  <c r="AJ23" i="53" s="1"/>
  <c r="BC19" i="60"/>
  <c r="I23" i="61"/>
  <c r="AO21" i="57"/>
  <c r="G23" i="51"/>
  <c r="AO21" i="53"/>
  <c r="AE25" i="54"/>
  <c r="AE25" i="52"/>
  <c r="AO19" i="59"/>
  <c r="AE25" i="51"/>
  <c r="AE25" i="55"/>
  <c r="AS23" i="60"/>
  <c r="AO19" i="60"/>
  <c r="AF23" i="60"/>
  <c r="BB23" i="60"/>
  <c r="O23" i="60"/>
  <c r="G23" i="60"/>
  <c r="BH25" i="60"/>
  <c r="C26" i="60"/>
  <c r="F26" i="60" s="1"/>
  <c r="BJ25" i="60"/>
  <c r="BF25" i="60"/>
  <c r="BG25" i="60"/>
  <c r="C25" i="60"/>
  <c r="G25" i="60" s="1"/>
  <c r="BE25" i="60"/>
  <c r="BI25" i="60"/>
  <c r="BA19" i="60"/>
  <c r="AY19" i="60"/>
  <c r="BP29" i="60"/>
  <c r="B29" i="60"/>
  <c r="A31" i="60"/>
  <c r="BQ31" i="60" s="1"/>
  <c r="G24" i="60"/>
  <c r="AX19" i="60"/>
  <c r="CK23" i="60"/>
  <c r="AI21" i="60"/>
  <c r="CF27" i="60"/>
  <c r="CG27" i="60" s="1"/>
  <c r="BO27" i="60"/>
  <c r="CM27" i="60"/>
  <c r="AD23" i="60"/>
  <c r="H21" i="60"/>
  <c r="H22" i="60" s="1"/>
  <c r="AJ21" i="60" s="1"/>
  <c r="N27" i="60"/>
  <c r="CB27" i="60"/>
  <c r="M27" i="60"/>
  <c r="L21" i="60"/>
  <c r="BJ21" i="60" s="1"/>
  <c r="J22" i="60"/>
  <c r="J21" i="60"/>
  <c r="BG21" i="60" s="1"/>
  <c r="AV21" i="60" s="1"/>
  <c r="L22" i="60"/>
  <c r="K21" i="60"/>
  <c r="BL21" i="60" s="1"/>
  <c r="BO27" i="59"/>
  <c r="CM27" i="59"/>
  <c r="CF27" i="59"/>
  <c r="CG27" i="59" s="1"/>
  <c r="AY19" i="59"/>
  <c r="CB27" i="59"/>
  <c r="N27" i="59"/>
  <c r="M27" i="59"/>
  <c r="BB23" i="59"/>
  <c r="O23" i="59"/>
  <c r="AD23" i="59" s="1"/>
  <c r="AX19" i="59"/>
  <c r="AE25" i="59"/>
  <c r="AF23" i="59"/>
  <c r="G23" i="59"/>
  <c r="G24" i="59" s="1"/>
  <c r="H23" i="59" s="1"/>
  <c r="H24" i="59" s="1"/>
  <c r="AJ23" i="59" s="1"/>
  <c r="L22" i="59"/>
  <c r="J22" i="59"/>
  <c r="J21" i="59"/>
  <c r="L21" i="59"/>
  <c r="AI21" i="59"/>
  <c r="AO21" i="59"/>
  <c r="A31" i="59"/>
  <c r="BQ31" i="59" s="1"/>
  <c r="BP29" i="59"/>
  <c r="B29" i="59"/>
  <c r="BF25" i="59"/>
  <c r="BI25" i="59"/>
  <c r="BE25" i="59"/>
  <c r="C25" i="59"/>
  <c r="C26" i="59"/>
  <c r="BH25" i="59"/>
  <c r="AE27" i="57"/>
  <c r="AS23" i="51"/>
  <c r="AF25" i="58"/>
  <c r="G25" i="58"/>
  <c r="G26" i="58" s="1"/>
  <c r="C28" i="58"/>
  <c r="BF27" i="58"/>
  <c r="BE27" i="58"/>
  <c r="BI27" i="58"/>
  <c r="C27" i="58"/>
  <c r="BH27" i="58"/>
  <c r="CM29" i="58"/>
  <c r="CF29" i="58"/>
  <c r="CG29" i="58" s="1"/>
  <c r="BO29" i="58"/>
  <c r="AY21" i="58"/>
  <c r="CB29" i="58"/>
  <c r="N29" i="58"/>
  <c r="M29" i="58"/>
  <c r="J24" i="58"/>
  <c r="J23" i="58"/>
  <c r="L23" i="58"/>
  <c r="L24" i="58"/>
  <c r="A33" i="58"/>
  <c r="BQ33" i="58" s="1"/>
  <c r="B31" i="58"/>
  <c r="BP31" i="58"/>
  <c r="AZ21" i="58"/>
  <c r="AX21" i="58"/>
  <c r="BB25" i="58"/>
  <c r="O25" i="58"/>
  <c r="AD25" i="58" s="1"/>
  <c r="F26" i="58"/>
  <c r="AI23" i="58"/>
  <c r="AO23" i="58"/>
  <c r="AF25" i="57"/>
  <c r="BP31" i="57"/>
  <c r="B31" i="57"/>
  <c r="A33" i="57"/>
  <c r="BQ33" i="57" s="1"/>
  <c r="AY21" i="57"/>
  <c r="BA21" i="57"/>
  <c r="J24" i="57"/>
  <c r="J23" i="57"/>
  <c r="L24" i="57"/>
  <c r="L23" i="57"/>
  <c r="BO29" i="57"/>
  <c r="CM29" i="57"/>
  <c r="CF29" i="57"/>
  <c r="CG29" i="57" s="1"/>
  <c r="AO23" i="57"/>
  <c r="M29" i="57"/>
  <c r="CB29" i="57"/>
  <c r="N29" i="57"/>
  <c r="AZ21" i="57"/>
  <c r="AX21" i="57"/>
  <c r="AS25" i="57"/>
  <c r="C28" i="57"/>
  <c r="BF27" i="57"/>
  <c r="BE27" i="57"/>
  <c r="BI27" i="57"/>
  <c r="C27" i="57"/>
  <c r="BH27" i="57"/>
  <c r="BB25" i="57"/>
  <c r="O25" i="57"/>
  <c r="AD25" i="57" s="1"/>
  <c r="BK21" i="57"/>
  <c r="BM21" i="57"/>
  <c r="G25" i="57"/>
  <c r="G26" i="57" s="1"/>
  <c r="AS27" i="56"/>
  <c r="CB27" i="55"/>
  <c r="N27" i="55"/>
  <c r="M27" i="55"/>
  <c r="BB23" i="55"/>
  <c r="O23" i="55"/>
  <c r="AD23" i="55" s="1"/>
  <c r="C26" i="55"/>
  <c r="BF25" i="55"/>
  <c r="BE25" i="55"/>
  <c r="BI25" i="55"/>
  <c r="C25" i="55"/>
  <c r="BH25" i="55"/>
  <c r="L21" i="55"/>
  <c r="J21" i="55"/>
  <c r="L22" i="55"/>
  <c r="J22" i="55"/>
  <c r="CM27" i="55"/>
  <c r="CF27" i="55"/>
  <c r="CG27" i="55" s="1"/>
  <c r="BO27" i="55"/>
  <c r="AY19" i="55"/>
  <c r="AI21" i="55"/>
  <c r="AO21" i="55"/>
  <c r="A31" i="55"/>
  <c r="BQ31" i="55" s="1"/>
  <c r="BP29" i="55"/>
  <c r="B29" i="55"/>
  <c r="BK19" i="55"/>
  <c r="AX19" i="55"/>
  <c r="AZ19" i="55"/>
  <c r="AF23" i="55"/>
  <c r="G23" i="55"/>
  <c r="G24" i="55" s="1"/>
  <c r="H23" i="55" s="1"/>
  <c r="H24" i="55" s="1"/>
  <c r="AJ23" i="55" s="1"/>
  <c r="AW21" i="55"/>
  <c r="AU21" i="55"/>
  <c r="AL21" i="55"/>
  <c r="BH25" i="54"/>
  <c r="BI25" i="54"/>
  <c r="C25" i="54"/>
  <c r="C26" i="54"/>
  <c r="BF25" i="54"/>
  <c r="BE25" i="54"/>
  <c r="BK19" i="54"/>
  <c r="BM19" i="54"/>
  <c r="A31" i="54"/>
  <c r="BQ31" i="54" s="1"/>
  <c r="BP29" i="54"/>
  <c r="B29" i="54"/>
  <c r="CB27" i="54"/>
  <c r="N27" i="54"/>
  <c r="M27" i="54"/>
  <c r="AY19" i="54"/>
  <c r="BA19" i="54"/>
  <c r="AF23" i="54"/>
  <c r="G23" i="54"/>
  <c r="G24" i="54" s="1"/>
  <c r="BB23" i="54"/>
  <c r="O23" i="54"/>
  <c r="AD23" i="54" s="1"/>
  <c r="AW21" i="54"/>
  <c r="AV21" i="54"/>
  <c r="AU21" i="54"/>
  <c r="AL21" i="54"/>
  <c r="L22" i="54"/>
  <c r="I21" i="54"/>
  <c r="J22" i="54"/>
  <c r="L21" i="54"/>
  <c r="BC21" i="54"/>
  <c r="K21" i="54"/>
  <c r="BL21" i="54" s="1"/>
  <c r="J21" i="54"/>
  <c r="AX19" i="54"/>
  <c r="AZ19" i="54"/>
  <c r="CF27" i="54"/>
  <c r="CG27" i="54" s="1"/>
  <c r="BO27" i="54"/>
  <c r="CM27" i="54"/>
  <c r="AI21" i="54"/>
  <c r="AO21" i="54"/>
  <c r="CK23" i="54"/>
  <c r="L23" i="53"/>
  <c r="J24" i="53"/>
  <c r="J23" i="53"/>
  <c r="L24" i="53"/>
  <c r="K23" i="53"/>
  <c r="AL23" i="53"/>
  <c r="AW23" i="53"/>
  <c r="AU23" i="53"/>
  <c r="BH27" i="53"/>
  <c r="BG27" i="53"/>
  <c r="C28" i="53"/>
  <c r="F28" i="53" s="1"/>
  <c r="BJ27" i="53"/>
  <c r="BF27" i="53"/>
  <c r="BI27" i="53"/>
  <c r="BE27" i="53"/>
  <c r="C27" i="53"/>
  <c r="AD27" i="53" s="1"/>
  <c r="CK25" i="53"/>
  <c r="AS25" i="53"/>
  <c r="AF25" i="53"/>
  <c r="G25" i="53"/>
  <c r="G26" i="53" s="1"/>
  <c r="CF29" i="53"/>
  <c r="CG29" i="53" s="1"/>
  <c r="BO29" i="53"/>
  <c r="CM29" i="53"/>
  <c r="BA21" i="53"/>
  <c r="AY21" i="53"/>
  <c r="N29" i="53"/>
  <c r="AS29" i="53"/>
  <c r="M29" i="53"/>
  <c r="AR29" i="53"/>
  <c r="CB29" i="53"/>
  <c r="AX21" i="53"/>
  <c r="BB25" i="53"/>
  <c r="O25" i="53"/>
  <c r="BP31" i="53"/>
  <c r="B31" i="53"/>
  <c r="A33" i="53"/>
  <c r="BQ33" i="53" s="1"/>
  <c r="AD25" i="53"/>
  <c r="M27" i="52"/>
  <c r="CB27" i="52"/>
  <c r="N27" i="52"/>
  <c r="AF23" i="52"/>
  <c r="AU21" i="52"/>
  <c r="AL21" i="52"/>
  <c r="AW21" i="52"/>
  <c r="AI21" i="52"/>
  <c r="AX19" i="52"/>
  <c r="O23" i="52"/>
  <c r="AD23" i="52" s="1"/>
  <c r="BB23" i="52"/>
  <c r="G23" i="52"/>
  <c r="G24" i="52" s="1"/>
  <c r="H21" i="52"/>
  <c r="H22" i="52" s="1"/>
  <c r="AJ21" i="52" s="1"/>
  <c r="A31" i="52"/>
  <c r="BQ31" i="52" s="1"/>
  <c r="B29" i="52"/>
  <c r="BP29" i="52"/>
  <c r="BA19" i="52"/>
  <c r="AY19" i="52"/>
  <c r="L22" i="52"/>
  <c r="J22" i="52"/>
  <c r="J21" i="52"/>
  <c r="L21" i="52"/>
  <c r="CM27" i="52"/>
  <c r="CF27" i="52"/>
  <c r="CG27" i="52" s="1"/>
  <c r="BO27" i="52"/>
  <c r="AO19" i="52"/>
  <c r="C26" i="52"/>
  <c r="BF25" i="52"/>
  <c r="BI25" i="52"/>
  <c r="BE25" i="52"/>
  <c r="C25" i="52"/>
  <c r="BH25" i="52"/>
  <c r="BB23" i="51"/>
  <c r="O23" i="51"/>
  <c r="BH25" i="51"/>
  <c r="C26" i="51"/>
  <c r="BF25" i="51"/>
  <c r="BI25" i="51"/>
  <c r="BE25" i="51"/>
  <c r="C25" i="51"/>
  <c r="A31" i="51"/>
  <c r="BQ31" i="51" s="1"/>
  <c r="BP29" i="51"/>
  <c r="B29" i="51"/>
  <c r="CK23" i="51"/>
  <c r="AF23" i="51"/>
  <c r="L21" i="51"/>
  <c r="BJ21" i="51" s="1"/>
  <c r="J22" i="51"/>
  <c r="J21" i="51"/>
  <c r="BG21" i="51" s="1"/>
  <c r="L22" i="51"/>
  <c r="K21" i="51"/>
  <c r="G24" i="51"/>
  <c r="H23" i="51" s="1"/>
  <c r="H24" i="51" s="1"/>
  <c r="AJ23" i="51" s="1"/>
  <c r="AI21" i="51"/>
  <c r="AO21" i="51"/>
  <c r="AD23" i="51"/>
  <c r="AY19" i="51"/>
  <c r="BA19" i="51"/>
  <c r="AX19" i="51"/>
  <c r="AZ19" i="51"/>
  <c r="CM27" i="51"/>
  <c r="CF27" i="51"/>
  <c r="CG27" i="51" s="1"/>
  <c r="BO27" i="51"/>
  <c r="CB27" i="51"/>
  <c r="N27" i="51"/>
  <c r="M27" i="51"/>
  <c r="CK21" i="50"/>
  <c r="AS21" i="50"/>
  <c r="BC17" i="50"/>
  <c r="K17" i="50"/>
  <c r="L18" i="50" l="1"/>
  <c r="AY17" i="50" s="1"/>
  <c r="J18" i="50"/>
  <c r="AX17" i="50" s="1"/>
  <c r="L17" i="50"/>
  <c r="J17" i="50"/>
  <c r="I17" i="50"/>
  <c r="BO23" i="50"/>
  <c r="CM23" i="50"/>
  <c r="CF23" i="50"/>
  <c r="CG23" i="50" s="1"/>
  <c r="AG19" i="50"/>
  <c r="O19" i="50"/>
  <c r="AD19" i="50" s="1"/>
  <c r="BB19" i="50"/>
  <c r="G17" i="50"/>
  <c r="G18" i="50" s="1"/>
  <c r="BH21" i="50"/>
  <c r="BE21" i="50"/>
  <c r="BF21" i="50"/>
  <c r="C22" i="50"/>
  <c r="C21" i="50"/>
  <c r="BI21" i="50"/>
  <c r="BA15" i="50"/>
  <c r="BQ25" i="50"/>
  <c r="BP25" i="50" s="1"/>
  <c r="A27" i="50"/>
  <c r="B25" i="50"/>
  <c r="AO15" i="50"/>
  <c r="AE19" i="50"/>
  <c r="AF19" i="50"/>
  <c r="N23" i="50"/>
  <c r="U23" i="50"/>
  <c r="CB23" i="50"/>
  <c r="M23" i="50"/>
  <c r="AW17" i="50"/>
  <c r="AU17" i="50"/>
  <c r="G25" i="56"/>
  <c r="AF25" i="56"/>
  <c r="G26" i="56"/>
  <c r="AI25" i="56" s="1"/>
  <c r="AX21" i="56"/>
  <c r="AZ21" i="56"/>
  <c r="AW23" i="56"/>
  <c r="AU23" i="56"/>
  <c r="BQ31" i="56"/>
  <c r="BP31" i="56" s="1"/>
  <c r="B31" i="56"/>
  <c r="A33" i="56"/>
  <c r="AY21" i="56"/>
  <c r="BA21" i="56"/>
  <c r="CK23" i="56"/>
  <c r="AS23" i="56"/>
  <c r="F26" i="56"/>
  <c r="BB25" i="56"/>
  <c r="O25" i="56"/>
  <c r="CM29" i="56"/>
  <c r="BO29" i="56"/>
  <c r="CF29" i="56"/>
  <c r="CG29" i="56" s="1"/>
  <c r="BJ27" i="56"/>
  <c r="C27" i="56"/>
  <c r="BG27" i="56"/>
  <c r="BH27" i="56"/>
  <c r="C28" i="56"/>
  <c r="BF27" i="56"/>
  <c r="BI27" i="56"/>
  <c r="BE27" i="56"/>
  <c r="AI23" i="56"/>
  <c r="H23" i="56"/>
  <c r="H24" i="56" s="1"/>
  <c r="AJ23" i="56" s="1"/>
  <c r="U29" i="56"/>
  <c r="N29" i="56"/>
  <c r="M29" i="56"/>
  <c r="T29" i="56"/>
  <c r="CB29" i="56"/>
  <c r="AE29" i="56" s="1"/>
  <c r="S29" i="56"/>
  <c r="AS29" i="56"/>
  <c r="AR29" i="56"/>
  <c r="J23" i="56"/>
  <c r="BG23" i="56" s="1"/>
  <c r="BM23" i="56" s="1"/>
  <c r="L23" i="56"/>
  <c r="BJ23" i="56" s="1"/>
  <c r="BL23" i="56" s="1"/>
  <c r="L24" i="56"/>
  <c r="J24" i="56"/>
  <c r="AD25" i="56"/>
  <c r="H25" i="61"/>
  <c r="H26" i="61" s="1"/>
  <c r="AJ25" i="61" s="1"/>
  <c r="AI25" i="61"/>
  <c r="AO25" i="61"/>
  <c r="AX21" i="61"/>
  <c r="AZ21" i="61"/>
  <c r="BQ31" i="61"/>
  <c r="BP31" i="61" s="1"/>
  <c r="B31" i="61"/>
  <c r="A33" i="61"/>
  <c r="Q29" i="61"/>
  <c r="M29" i="61"/>
  <c r="R29" i="61"/>
  <c r="CB29" i="61"/>
  <c r="AE29" i="61" s="1"/>
  <c r="U29" i="61"/>
  <c r="N29" i="61"/>
  <c r="AJ21" i="61"/>
  <c r="AO21" i="61"/>
  <c r="BA21" i="61"/>
  <c r="H23" i="61"/>
  <c r="H24" i="61" s="1"/>
  <c r="AJ23" i="61" s="1"/>
  <c r="AI23" i="61"/>
  <c r="J23" i="61"/>
  <c r="L24" i="61"/>
  <c r="J24" i="61"/>
  <c r="AX23" i="61" s="1"/>
  <c r="L23" i="61"/>
  <c r="C27" i="61"/>
  <c r="BF27" i="61"/>
  <c r="BE27" i="61"/>
  <c r="BH27" i="61"/>
  <c r="C28" i="61"/>
  <c r="BI27" i="61"/>
  <c r="AW23" i="61"/>
  <c r="AL23" i="61"/>
  <c r="AU23" i="61"/>
  <c r="CF29" i="61"/>
  <c r="CG29" i="61" s="1"/>
  <c r="BO29" i="61"/>
  <c r="CM29" i="61"/>
  <c r="O25" i="61"/>
  <c r="AD25" i="61" s="1"/>
  <c r="BB25" i="61"/>
  <c r="BC21" i="60"/>
  <c r="BL21" i="51"/>
  <c r="I21" i="60"/>
  <c r="BM21" i="60" s="1"/>
  <c r="AV21" i="51"/>
  <c r="AE27" i="55"/>
  <c r="AD27" i="58"/>
  <c r="AU27" i="58" s="1"/>
  <c r="BC21" i="51"/>
  <c r="I21" i="51"/>
  <c r="BK21" i="51" s="1"/>
  <c r="U29" i="59"/>
  <c r="BK17" i="60"/>
  <c r="BL17" i="55"/>
  <c r="BL21" i="61"/>
  <c r="BK19" i="58"/>
  <c r="BK15" i="50"/>
  <c r="U29" i="54"/>
  <c r="U31" i="57"/>
  <c r="U29" i="52"/>
  <c r="S31" i="53"/>
  <c r="U31" i="53"/>
  <c r="T31" i="53"/>
  <c r="U31" i="58"/>
  <c r="T31" i="58"/>
  <c r="S31" i="58"/>
  <c r="S29" i="51"/>
  <c r="U29" i="51"/>
  <c r="T29" i="51"/>
  <c r="U29" i="55"/>
  <c r="S29" i="60"/>
  <c r="U29" i="60"/>
  <c r="T29" i="60"/>
  <c r="AV21" i="56"/>
  <c r="AV19" i="53"/>
  <c r="AZ21" i="53"/>
  <c r="BA19" i="55"/>
  <c r="BM19" i="53"/>
  <c r="BJ23" i="53"/>
  <c r="BL23" i="53" s="1"/>
  <c r="AZ19" i="60"/>
  <c r="BJ19" i="60"/>
  <c r="BL19" i="60" s="1"/>
  <c r="BM17" i="54"/>
  <c r="AV17" i="54"/>
  <c r="BG19" i="60"/>
  <c r="BK19" i="60" s="1"/>
  <c r="BJ19" i="51"/>
  <c r="BL19" i="51" s="1"/>
  <c r="BA21" i="58"/>
  <c r="BM21" i="56"/>
  <c r="BG19" i="51"/>
  <c r="BK19" i="51" s="1"/>
  <c r="BM17" i="60"/>
  <c r="BG21" i="53"/>
  <c r="BK21" i="53" s="1"/>
  <c r="BJ21" i="53"/>
  <c r="BL21" i="53" s="1"/>
  <c r="BJ21" i="58"/>
  <c r="AV21" i="58" s="1"/>
  <c r="BM21" i="58"/>
  <c r="BJ23" i="61"/>
  <c r="BL23" i="61" s="1"/>
  <c r="BG23" i="61"/>
  <c r="BK23" i="61" s="1"/>
  <c r="BM19" i="55"/>
  <c r="AZ17" i="50"/>
  <c r="BJ19" i="55"/>
  <c r="AV19" i="55" s="1"/>
  <c r="BG17" i="50"/>
  <c r="BK17" i="50" s="1"/>
  <c r="AV19" i="58"/>
  <c r="BA17" i="50"/>
  <c r="BJ17" i="50"/>
  <c r="BL17" i="50" s="1"/>
  <c r="BA19" i="59"/>
  <c r="I21" i="55"/>
  <c r="BG21" i="55" s="1"/>
  <c r="I25" i="61"/>
  <c r="F26" i="52"/>
  <c r="CK25" i="52" s="1"/>
  <c r="AO23" i="53"/>
  <c r="I23" i="58"/>
  <c r="BG23" i="58" s="1"/>
  <c r="AZ19" i="52"/>
  <c r="BK21" i="58"/>
  <c r="AV21" i="57"/>
  <c r="BK19" i="52"/>
  <c r="AV19" i="52"/>
  <c r="BM19" i="52"/>
  <c r="I21" i="52"/>
  <c r="F26" i="54"/>
  <c r="CK25" i="54" s="1"/>
  <c r="I23" i="57"/>
  <c r="F26" i="59"/>
  <c r="CK25" i="59" s="1"/>
  <c r="AZ19" i="59"/>
  <c r="BG19" i="59"/>
  <c r="BK19" i="59" s="1"/>
  <c r="AV15" i="50"/>
  <c r="BC23" i="53"/>
  <c r="F26" i="55"/>
  <c r="CK25" i="55" s="1"/>
  <c r="F30" i="56"/>
  <c r="CK29" i="56" s="1"/>
  <c r="K23" i="58"/>
  <c r="BJ19" i="59"/>
  <c r="BL19" i="59" s="1"/>
  <c r="AU23" i="55"/>
  <c r="AW23" i="55"/>
  <c r="AL23" i="55"/>
  <c r="AU23" i="59"/>
  <c r="AL23" i="59"/>
  <c r="AW23" i="59"/>
  <c r="AL23" i="54"/>
  <c r="AW23" i="54"/>
  <c r="AU23" i="54"/>
  <c r="K21" i="55"/>
  <c r="BC21" i="55"/>
  <c r="K23" i="57"/>
  <c r="BC23" i="58"/>
  <c r="AI23" i="53"/>
  <c r="K21" i="52"/>
  <c r="I23" i="53"/>
  <c r="AZ23" i="53" s="1"/>
  <c r="K21" i="59"/>
  <c r="BC21" i="52"/>
  <c r="AI25" i="53"/>
  <c r="BC23" i="57"/>
  <c r="I21" i="59"/>
  <c r="BG21" i="59" s="1"/>
  <c r="BC21" i="59"/>
  <c r="AI23" i="59"/>
  <c r="BC25" i="61"/>
  <c r="AD25" i="60"/>
  <c r="AW25" i="60" s="1"/>
  <c r="AE27" i="59"/>
  <c r="AE27" i="54"/>
  <c r="G25" i="54"/>
  <c r="G26" i="54" s="1"/>
  <c r="H25" i="54" s="1"/>
  <c r="H26" i="54" s="1"/>
  <c r="AJ25" i="54" s="1"/>
  <c r="AE27" i="60"/>
  <c r="AE27" i="51"/>
  <c r="G26" i="60"/>
  <c r="AI25" i="60" s="1"/>
  <c r="AS25" i="60"/>
  <c r="AO21" i="60"/>
  <c r="BA21" i="60"/>
  <c r="AY21" i="60"/>
  <c r="AL23" i="60"/>
  <c r="AV23" i="60"/>
  <c r="AW23" i="60"/>
  <c r="AU23" i="60"/>
  <c r="C28" i="60"/>
  <c r="BF27" i="60"/>
  <c r="BH27" i="60"/>
  <c r="BE27" i="60"/>
  <c r="BI27" i="60"/>
  <c r="C27" i="60"/>
  <c r="B31" i="60"/>
  <c r="A33" i="60"/>
  <c r="BQ33" i="60" s="1"/>
  <c r="BP31" i="60"/>
  <c r="AF25" i="60"/>
  <c r="BB25" i="60"/>
  <c r="O25" i="60"/>
  <c r="J24" i="60"/>
  <c r="J23" i="60"/>
  <c r="L23" i="60"/>
  <c r="I23" i="60"/>
  <c r="BC23" i="60"/>
  <c r="L24" i="60"/>
  <c r="K23" i="60"/>
  <c r="BL23" i="60" s="1"/>
  <c r="BK21" i="60"/>
  <c r="AZ21" i="60"/>
  <c r="AX21" i="60"/>
  <c r="AI23" i="60"/>
  <c r="CM29" i="60"/>
  <c r="BO29" i="60"/>
  <c r="CF29" i="60"/>
  <c r="CG29" i="60" s="1"/>
  <c r="CK25" i="60"/>
  <c r="H23" i="60"/>
  <c r="H24" i="60" s="1"/>
  <c r="AJ23" i="60" s="1"/>
  <c r="CB29" i="60"/>
  <c r="M29" i="60"/>
  <c r="N29" i="60"/>
  <c r="M29" i="59"/>
  <c r="N29" i="59"/>
  <c r="CB29" i="59"/>
  <c r="AO23" i="59"/>
  <c r="AY21" i="59"/>
  <c r="BA21" i="59"/>
  <c r="O25" i="59"/>
  <c r="AD25" i="59" s="1"/>
  <c r="BB25" i="59"/>
  <c r="AX21" i="59"/>
  <c r="AZ21" i="59"/>
  <c r="AF25" i="59"/>
  <c r="G25" i="59"/>
  <c r="G26" i="59" s="1"/>
  <c r="BP31" i="59"/>
  <c r="B31" i="59"/>
  <c r="A33" i="59"/>
  <c r="BQ33" i="59" s="1"/>
  <c r="C28" i="59"/>
  <c r="BI27" i="59"/>
  <c r="C27" i="59"/>
  <c r="BH27" i="59"/>
  <c r="BF27" i="59"/>
  <c r="BE27" i="59"/>
  <c r="CF29" i="59"/>
  <c r="CG29" i="59" s="1"/>
  <c r="BO29" i="59"/>
  <c r="CM29" i="59"/>
  <c r="L23" i="59"/>
  <c r="L24" i="59"/>
  <c r="J24" i="59"/>
  <c r="J23" i="59"/>
  <c r="H25" i="58"/>
  <c r="H26" i="58" s="1"/>
  <c r="AJ25" i="58" s="1"/>
  <c r="F28" i="58"/>
  <c r="G27" i="58"/>
  <c r="G28" i="58" s="1"/>
  <c r="AE29" i="57"/>
  <c r="H25" i="57"/>
  <c r="H26" i="57" s="1"/>
  <c r="AJ25" i="57" s="1"/>
  <c r="AT29" i="53"/>
  <c r="AE27" i="52"/>
  <c r="CF31" i="58"/>
  <c r="CG31" i="58" s="1"/>
  <c r="BO31" i="58"/>
  <c r="CM31" i="58"/>
  <c r="AW27" i="58"/>
  <c r="BP33" i="58"/>
  <c r="A35" i="58"/>
  <c r="BQ35" i="58" s="1"/>
  <c r="B33" i="58"/>
  <c r="AY23" i="58"/>
  <c r="AE29" i="58"/>
  <c r="AU25" i="58"/>
  <c r="AW25" i="58"/>
  <c r="AL25" i="58"/>
  <c r="AF27" i="58"/>
  <c r="CK25" i="58"/>
  <c r="AS25" i="58"/>
  <c r="AX23" i="58"/>
  <c r="AZ23" i="58"/>
  <c r="L25" i="58"/>
  <c r="L26" i="58"/>
  <c r="J26" i="58"/>
  <c r="J25" i="58"/>
  <c r="BH29" i="58"/>
  <c r="BG29" i="58"/>
  <c r="C30" i="58"/>
  <c r="F30" i="58" s="1"/>
  <c r="BJ29" i="58"/>
  <c r="F9" i="58"/>
  <c r="BE29" i="58"/>
  <c r="BI29" i="58"/>
  <c r="BF29" i="58"/>
  <c r="C29" i="58"/>
  <c r="AD29" i="58" s="1"/>
  <c r="BB27" i="58"/>
  <c r="O27" i="58"/>
  <c r="CB31" i="58"/>
  <c r="N31" i="58"/>
  <c r="AS31" i="58"/>
  <c r="M31" i="58"/>
  <c r="AR31" i="58"/>
  <c r="AI25" i="58"/>
  <c r="AF27" i="57"/>
  <c r="AU25" i="57"/>
  <c r="AW25" i="57"/>
  <c r="AL25" i="57"/>
  <c r="BH29" i="57"/>
  <c r="BE29" i="57"/>
  <c r="C30" i="57"/>
  <c r="BI29" i="57"/>
  <c r="C29" i="57"/>
  <c r="F9" i="57"/>
  <c r="BF29" i="57"/>
  <c r="BP33" i="57"/>
  <c r="B33" i="57"/>
  <c r="A35" i="57"/>
  <c r="BQ35" i="57" s="1"/>
  <c r="BB27" i="57"/>
  <c r="O27" i="57"/>
  <c r="AD27" i="57" s="1"/>
  <c r="L25" i="57"/>
  <c r="L26" i="57"/>
  <c r="J26" i="57"/>
  <c r="J25" i="57"/>
  <c r="AY23" i="57"/>
  <c r="BA23" i="57"/>
  <c r="CF31" i="57"/>
  <c r="CG31" i="57" s="1"/>
  <c r="BO31" i="57"/>
  <c r="CM31" i="57"/>
  <c r="N31" i="57"/>
  <c r="CB31" i="57"/>
  <c r="M31" i="57"/>
  <c r="F28" i="57"/>
  <c r="AX23" i="57"/>
  <c r="AZ23" i="57"/>
  <c r="AI25" i="57"/>
  <c r="G27" i="57"/>
  <c r="G28" i="57" s="1"/>
  <c r="AN9" i="56"/>
  <c r="AP9" i="56" s="1"/>
  <c r="AI23" i="55"/>
  <c r="AO23" i="55"/>
  <c r="B31" i="55"/>
  <c r="A33" i="55"/>
  <c r="BQ33" i="55" s="1"/>
  <c r="BP31" i="55"/>
  <c r="AS25" i="55"/>
  <c r="J23" i="55"/>
  <c r="L24" i="55"/>
  <c r="J24" i="55"/>
  <c r="L23" i="55"/>
  <c r="BH27" i="55"/>
  <c r="BE27" i="55"/>
  <c r="BI27" i="55"/>
  <c r="C28" i="55"/>
  <c r="BF27" i="55"/>
  <c r="C27" i="55"/>
  <c r="AZ21" i="55"/>
  <c r="AX21" i="55"/>
  <c r="AF25" i="55"/>
  <c r="G25" i="55"/>
  <c r="CF29" i="55"/>
  <c r="CG29" i="55" s="1"/>
  <c r="BO29" i="55"/>
  <c r="CM29" i="55"/>
  <c r="BA21" i="55"/>
  <c r="AY21" i="55"/>
  <c r="N29" i="55"/>
  <c r="M29" i="55"/>
  <c r="CB29" i="55"/>
  <c r="AE29" i="55" s="1"/>
  <c r="BB25" i="55"/>
  <c r="O25" i="55"/>
  <c r="AD25" i="55" s="1"/>
  <c r="AS25" i="54"/>
  <c r="BA21" i="54"/>
  <c r="AY21" i="54"/>
  <c r="CM29" i="54"/>
  <c r="CF29" i="54"/>
  <c r="CG29" i="54" s="1"/>
  <c r="BO29" i="54"/>
  <c r="M29" i="54"/>
  <c r="CB29" i="54"/>
  <c r="N29" i="54"/>
  <c r="BB25" i="54"/>
  <c r="O25" i="54"/>
  <c r="AD25" i="54" s="1"/>
  <c r="AI23" i="54"/>
  <c r="C28" i="54"/>
  <c r="BF27" i="54"/>
  <c r="BI27" i="54"/>
  <c r="C27" i="54"/>
  <c r="BH27" i="54"/>
  <c r="BE27" i="54"/>
  <c r="AZ21" i="54"/>
  <c r="AX21" i="54"/>
  <c r="H23" i="54"/>
  <c r="H24" i="54" s="1"/>
  <c r="AJ23" i="54" s="1"/>
  <c r="BK21" i="54"/>
  <c r="BM21" i="54"/>
  <c r="J24" i="54"/>
  <c r="J23" i="54"/>
  <c r="I23" i="54" s="1"/>
  <c r="L24" i="54"/>
  <c r="L23" i="54"/>
  <c r="K23" i="54" s="1"/>
  <c r="A33" i="54"/>
  <c r="BQ33" i="54" s="1"/>
  <c r="B31" i="54"/>
  <c r="BP31" i="54"/>
  <c r="AF25" i="54"/>
  <c r="AF27" i="53"/>
  <c r="G27" i="53"/>
  <c r="G28" i="53"/>
  <c r="AY23" i="53"/>
  <c r="BA23" i="53"/>
  <c r="A35" i="53"/>
  <c r="BQ35" i="53" s="1"/>
  <c r="BP33" i="53"/>
  <c r="B33" i="53"/>
  <c r="CF31" i="53"/>
  <c r="CG31" i="53" s="1"/>
  <c r="BO31" i="53"/>
  <c r="CM31" i="53"/>
  <c r="J26" i="53"/>
  <c r="J25" i="53"/>
  <c r="BG25" i="53" s="1"/>
  <c r="L25" i="53"/>
  <c r="BJ25" i="53" s="1"/>
  <c r="L26" i="53"/>
  <c r="AE29" i="53"/>
  <c r="H25" i="53"/>
  <c r="H26" i="53" s="1"/>
  <c r="AJ25" i="53" s="1"/>
  <c r="BB27" i="53"/>
  <c r="O27" i="53"/>
  <c r="AR31" i="53"/>
  <c r="CB31" i="53"/>
  <c r="N31" i="53"/>
  <c r="M31" i="53"/>
  <c r="AS31" i="53"/>
  <c r="AV27" i="53"/>
  <c r="AU27" i="53"/>
  <c r="AL27" i="53"/>
  <c r="AW27" i="53"/>
  <c r="C30" i="53"/>
  <c r="BF29" i="53"/>
  <c r="BI29" i="53"/>
  <c r="BE29" i="53"/>
  <c r="C29" i="53"/>
  <c r="BH29" i="53"/>
  <c r="F9" i="53"/>
  <c r="AR9" i="53" s="1"/>
  <c r="AT9" i="53" s="1"/>
  <c r="T9" i="53" s="1"/>
  <c r="AX23" i="53"/>
  <c r="AU25" i="53"/>
  <c r="AW25" i="53"/>
  <c r="CK27" i="53"/>
  <c r="AS27" i="53"/>
  <c r="AF25" i="52"/>
  <c r="AX21" i="52"/>
  <c r="AZ21" i="52"/>
  <c r="BB25" i="52"/>
  <c r="O25" i="52"/>
  <c r="AD25" i="52" s="1"/>
  <c r="BI27" i="52"/>
  <c r="BE27" i="52"/>
  <c r="C27" i="52"/>
  <c r="BH27" i="52"/>
  <c r="C28" i="52"/>
  <c r="BF27" i="52"/>
  <c r="CF29" i="52"/>
  <c r="CG29" i="52" s="1"/>
  <c r="BO29" i="52"/>
  <c r="CM29" i="52"/>
  <c r="L23" i="52"/>
  <c r="L24" i="52"/>
  <c r="J24" i="52"/>
  <c r="J23" i="52"/>
  <c r="AO21" i="52"/>
  <c r="AW23" i="52"/>
  <c r="AU23" i="52"/>
  <c r="AL23" i="52"/>
  <c r="A33" i="52"/>
  <c r="BQ33" i="52" s="1"/>
  <c r="BP31" i="52"/>
  <c r="B31" i="52"/>
  <c r="AS25" i="52"/>
  <c r="AY21" i="52"/>
  <c r="BA21" i="52"/>
  <c r="AI23" i="52"/>
  <c r="H23" i="52"/>
  <c r="H24" i="52" s="1"/>
  <c r="AJ23" i="52" s="1"/>
  <c r="CB29" i="52"/>
  <c r="N29" i="52"/>
  <c r="M29" i="52"/>
  <c r="G25" i="52"/>
  <c r="G26" i="52" s="1"/>
  <c r="BH27" i="51"/>
  <c r="BE27" i="51"/>
  <c r="C28" i="51"/>
  <c r="C27" i="51"/>
  <c r="BI27" i="51"/>
  <c r="BF27" i="51"/>
  <c r="AZ21" i="51"/>
  <c r="AX21" i="51"/>
  <c r="AI23" i="51"/>
  <c r="AO23" i="51"/>
  <c r="B31" i="51"/>
  <c r="A33" i="51"/>
  <c r="BQ33" i="51" s="1"/>
  <c r="BP31" i="51"/>
  <c r="BB25" i="51"/>
  <c r="O25" i="51"/>
  <c r="AD25" i="51" s="1"/>
  <c r="AS29" i="51"/>
  <c r="M29" i="51"/>
  <c r="AR29" i="51"/>
  <c r="N29" i="51"/>
  <c r="CB29" i="51"/>
  <c r="BM21" i="51"/>
  <c r="AL23" i="51"/>
  <c r="AV23" i="51"/>
  <c r="AU23" i="51"/>
  <c r="AW23" i="51"/>
  <c r="AF25" i="51"/>
  <c r="G25" i="51"/>
  <c r="G26" i="51" s="1"/>
  <c r="F26" i="51"/>
  <c r="J24" i="51"/>
  <c r="J23" i="51"/>
  <c r="L23" i="51"/>
  <c r="L24" i="51"/>
  <c r="K23" i="51"/>
  <c r="BL23" i="51" s="1"/>
  <c r="BC23" i="51"/>
  <c r="I23" i="51"/>
  <c r="AY21" i="51"/>
  <c r="BA21" i="51"/>
  <c r="CM29" i="51"/>
  <c r="CF29" i="51"/>
  <c r="CG29" i="51" s="1"/>
  <c r="BO29" i="51"/>
  <c r="I19" i="50"/>
  <c r="BC19" i="50"/>
  <c r="K19" i="50"/>
  <c r="BM17" i="50" l="1"/>
  <c r="AI17" i="50"/>
  <c r="CM25" i="50"/>
  <c r="CF25" i="50"/>
  <c r="CG25" i="50" s="1"/>
  <c r="BO25" i="50"/>
  <c r="J19" i="50"/>
  <c r="L20" i="50"/>
  <c r="AY19" i="50" s="1"/>
  <c r="L19" i="50"/>
  <c r="J20" i="50"/>
  <c r="AX19" i="50" s="1"/>
  <c r="BQ27" i="50"/>
  <c r="BP27" i="50" s="1"/>
  <c r="B27" i="50"/>
  <c r="A29" i="50"/>
  <c r="AE21" i="50"/>
  <c r="AF21" i="50"/>
  <c r="AU19" i="50"/>
  <c r="AL19" i="50"/>
  <c r="AW19" i="50"/>
  <c r="BF23" i="50"/>
  <c r="BE23" i="50"/>
  <c r="C23" i="50"/>
  <c r="BI23" i="50"/>
  <c r="C24" i="50"/>
  <c r="BH23" i="50"/>
  <c r="N25" i="50"/>
  <c r="U25" i="50"/>
  <c r="M25" i="50"/>
  <c r="CB25" i="50"/>
  <c r="AE25" i="50" s="1"/>
  <c r="AG21" i="50"/>
  <c r="O21" i="50"/>
  <c r="AD21" i="50" s="1"/>
  <c r="BB21" i="50"/>
  <c r="H17" i="50"/>
  <c r="H18" i="50" s="1"/>
  <c r="AJ17" i="50" s="1"/>
  <c r="G19" i="50"/>
  <c r="G20" i="50" s="1"/>
  <c r="H19" i="50"/>
  <c r="H20" i="50" s="1"/>
  <c r="AJ19" i="50" s="1"/>
  <c r="H27" i="53"/>
  <c r="H28" i="53" s="1"/>
  <c r="AJ27" i="53" s="1"/>
  <c r="BM21" i="53"/>
  <c r="AY23" i="56"/>
  <c r="BA23" i="56"/>
  <c r="F28" i="56"/>
  <c r="CK27" i="56" s="1"/>
  <c r="O27" i="56"/>
  <c r="BB27" i="56"/>
  <c r="CM31" i="56"/>
  <c r="CF31" i="56"/>
  <c r="CG31" i="56" s="1"/>
  <c r="BO31" i="56"/>
  <c r="L26" i="56"/>
  <c r="I25" i="56"/>
  <c r="BC25" i="56"/>
  <c r="J25" i="56"/>
  <c r="K25" i="56"/>
  <c r="BL25" i="56" s="1"/>
  <c r="L25" i="56"/>
  <c r="J26" i="56"/>
  <c r="U31" i="56"/>
  <c r="N31" i="56"/>
  <c r="T31" i="56"/>
  <c r="AS31" i="56"/>
  <c r="S31" i="56"/>
  <c r="AR31" i="56"/>
  <c r="M31" i="56"/>
  <c r="CB31" i="56"/>
  <c r="C29" i="56"/>
  <c r="C30" i="56"/>
  <c r="BH29" i="56"/>
  <c r="BF29" i="56"/>
  <c r="BE29" i="56"/>
  <c r="BI29" i="56"/>
  <c r="F9" i="56"/>
  <c r="CK25" i="56"/>
  <c r="AS25" i="56"/>
  <c r="AV25" i="56"/>
  <c r="AU25" i="56"/>
  <c r="AL25" i="56"/>
  <c r="AW25" i="56"/>
  <c r="AZ23" i="56"/>
  <c r="AX23" i="56"/>
  <c r="AT29" i="56"/>
  <c r="AF27" i="56"/>
  <c r="G28" i="56"/>
  <c r="G27" i="56"/>
  <c r="AD27" i="56"/>
  <c r="BQ33" i="56"/>
  <c r="BP33" i="56" s="1"/>
  <c r="B33" i="56"/>
  <c r="A35" i="56"/>
  <c r="H25" i="56"/>
  <c r="H26" i="56" s="1"/>
  <c r="AJ25" i="56" s="1"/>
  <c r="BK23" i="56"/>
  <c r="BQ33" i="61"/>
  <c r="BP33" i="61" s="1"/>
  <c r="A35" i="61"/>
  <c r="B33" i="61"/>
  <c r="BJ29" i="61"/>
  <c r="BE29" i="61"/>
  <c r="F9" i="61"/>
  <c r="BH29" i="61"/>
  <c r="BI29" i="61"/>
  <c r="BF29" i="61"/>
  <c r="C29" i="61"/>
  <c r="C30" i="61"/>
  <c r="BG29" i="61"/>
  <c r="AO23" i="61"/>
  <c r="BO31" i="61"/>
  <c r="CM31" i="61"/>
  <c r="CF31" i="61"/>
  <c r="CG31" i="61" s="1"/>
  <c r="U31" i="61"/>
  <c r="CB31" i="61"/>
  <c r="AE31" i="61" s="1"/>
  <c r="N31" i="61"/>
  <c r="Q31" i="61"/>
  <c r="M31" i="61"/>
  <c r="R31" i="61"/>
  <c r="L26" i="61"/>
  <c r="AY25" i="61" s="1"/>
  <c r="L25" i="61"/>
  <c r="J26" i="61"/>
  <c r="AX25" i="61" s="1"/>
  <c r="J25" i="61"/>
  <c r="AY23" i="61"/>
  <c r="BA23" i="61"/>
  <c r="K25" i="61"/>
  <c r="AZ23" i="61"/>
  <c r="AW25" i="61"/>
  <c r="AL25" i="61"/>
  <c r="AU25" i="61"/>
  <c r="O27" i="61"/>
  <c r="AD27" i="61" s="1"/>
  <c r="F28" i="61"/>
  <c r="BB27" i="61"/>
  <c r="G27" i="61"/>
  <c r="G28" i="61" s="1"/>
  <c r="AF27" i="61"/>
  <c r="AS25" i="59"/>
  <c r="AV25" i="53"/>
  <c r="K25" i="53"/>
  <c r="BL25" i="53" s="1"/>
  <c r="BK21" i="55"/>
  <c r="F28" i="55"/>
  <c r="AE31" i="57"/>
  <c r="BK23" i="58"/>
  <c r="BC25" i="53"/>
  <c r="H27" i="58"/>
  <c r="H28" i="58" s="1"/>
  <c r="AJ27" i="58" s="1"/>
  <c r="AO25" i="53"/>
  <c r="I25" i="53"/>
  <c r="BK25" i="53" s="1"/>
  <c r="AS27" i="58"/>
  <c r="AU25" i="60"/>
  <c r="AD27" i="55"/>
  <c r="AU27" i="55" s="1"/>
  <c r="U31" i="59"/>
  <c r="BL19" i="55"/>
  <c r="AL25" i="60"/>
  <c r="BK21" i="59"/>
  <c r="AV25" i="60"/>
  <c r="BL21" i="58"/>
  <c r="S33" i="53"/>
  <c r="U33" i="53"/>
  <c r="T33" i="53"/>
  <c r="AZ19" i="50"/>
  <c r="U31" i="52"/>
  <c r="U33" i="57"/>
  <c r="BA25" i="61"/>
  <c r="T31" i="55"/>
  <c r="S31" i="55"/>
  <c r="U31" i="55"/>
  <c r="S31" i="51"/>
  <c r="U31" i="51"/>
  <c r="T31" i="51"/>
  <c r="U33" i="58"/>
  <c r="T33" i="58"/>
  <c r="S33" i="58"/>
  <c r="S31" i="60"/>
  <c r="U31" i="60"/>
  <c r="T31" i="60"/>
  <c r="U31" i="54"/>
  <c r="AV19" i="51"/>
  <c r="AV19" i="60"/>
  <c r="CK27" i="58"/>
  <c r="BJ21" i="55"/>
  <c r="AV21" i="55" s="1"/>
  <c r="BM19" i="60"/>
  <c r="BM19" i="51"/>
  <c r="BG23" i="53"/>
  <c r="BA23" i="58"/>
  <c r="BM23" i="58"/>
  <c r="AV21" i="53"/>
  <c r="BJ25" i="61"/>
  <c r="BJ23" i="58"/>
  <c r="AV23" i="58" s="1"/>
  <c r="BG25" i="61"/>
  <c r="BM25" i="61" s="1"/>
  <c r="BM21" i="55"/>
  <c r="BA19" i="50"/>
  <c r="BG19" i="50"/>
  <c r="BK19" i="50" s="1"/>
  <c r="BJ23" i="57"/>
  <c r="BL23" i="57" s="1"/>
  <c r="AV23" i="61"/>
  <c r="BM23" i="61"/>
  <c r="BJ19" i="50"/>
  <c r="BL19" i="50" s="1"/>
  <c r="BM21" i="59"/>
  <c r="BJ21" i="59"/>
  <c r="AV21" i="59" s="1"/>
  <c r="BJ21" i="52"/>
  <c r="BL21" i="52" s="1"/>
  <c r="BG21" i="52"/>
  <c r="BK21" i="52" s="1"/>
  <c r="AV17" i="50"/>
  <c r="BG23" i="57"/>
  <c r="BM23" i="57" s="1"/>
  <c r="K27" i="61"/>
  <c r="K25" i="58"/>
  <c r="BC25" i="57"/>
  <c r="AE31" i="58"/>
  <c r="I23" i="55"/>
  <c r="BG23" i="55" s="1"/>
  <c r="I23" i="59"/>
  <c r="BG23" i="59" s="1"/>
  <c r="F30" i="53"/>
  <c r="CK29" i="53" s="1"/>
  <c r="F28" i="54"/>
  <c r="CK27" i="54" s="1"/>
  <c r="K21" i="50"/>
  <c r="BJ21" i="50" s="1"/>
  <c r="BG23" i="54"/>
  <c r="BC23" i="59"/>
  <c r="BC23" i="54"/>
  <c r="BC25" i="58"/>
  <c r="BJ23" i="54"/>
  <c r="BL23" i="54" s="1"/>
  <c r="F30" i="57"/>
  <c r="K23" i="59"/>
  <c r="AV19" i="59"/>
  <c r="BM19" i="59"/>
  <c r="AW25" i="51"/>
  <c r="AU25" i="51"/>
  <c r="AL25" i="51"/>
  <c r="AW25" i="54"/>
  <c r="AL25" i="54"/>
  <c r="AU25" i="54"/>
  <c r="AU25" i="59"/>
  <c r="AL25" i="59"/>
  <c r="AW25" i="59"/>
  <c r="K23" i="52"/>
  <c r="I23" i="52"/>
  <c r="BG23" i="52" s="1"/>
  <c r="BC27" i="61"/>
  <c r="BC23" i="52"/>
  <c r="BC23" i="55"/>
  <c r="K23" i="55"/>
  <c r="I25" i="57"/>
  <c r="K25" i="57"/>
  <c r="I25" i="58"/>
  <c r="BG25" i="58" s="1"/>
  <c r="I27" i="61"/>
  <c r="F28" i="60"/>
  <c r="CK27" i="60" s="1"/>
  <c r="F28" i="59"/>
  <c r="CK27" i="59" s="1"/>
  <c r="G26" i="55"/>
  <c r="H25" i="55" s="1"/>
  <c r="H26" i="55" s="1"/>
  <c r="AJ25" i="55" s="1"/>
  <c r="AL25" i="55"/>
  <c r="AW25" i="55"/>
  <c r="AI25" i="54"/>
  <c r="AU25" i="55"/>
  <c r="AI27" i="58"/>
  <c r="AE29" i="60"/>
  <c r="H25" i="60"/>
  <c r="H26" i="60" s="1"/>
  <c r="AJ25" i="60" s="1"/>
  <c r="AO25" i="57"/>
  <c r="AT31" i="53"/>
  <c r="AE29" i="59"/>
  <c r="AO27" i="61"/>
  <c r="AO29" i="61"/>
  <c r="N31" i="60"/>
  <c r="AR31" i="60"/>
  <c r="CB31" i="60"/>
  <c r="AS31" i="60"/>
  <c r="M31" i="60"/>
  <c r="AY23" i="60"/>
  <c r="BA23" i="60"/>
  <c r="BP33" i="60"/>
  <c r="B33" i="60"/>
  <c r="A35" i="60"/>
  <c r="BQ35" i="60" s="1"/>
  <c r="BH29" i="60"/>
  <c r="C29" i="60"/>
  <c r="BE29" i="60"/>
  <c r="F9" i="60"/>
  <c r="AR9" i="60" s="1"/>
  <c r="AT9" i="60" s="1"/>
  <c r="T9" i="60" s="1"/>
  <c r="C30" i="60"/>
  <c r="BI29" i="60"/>
  <c r="BF29" i="60"/>
  <c r="L25" i="60"/>
  <c r="J26" i="60"/>
  <c r="J25" i="60"/>
  <c r="L26" i="60"/>
  <c r="K25" i="60"/>
  <c r="BL25" i="60" s="1"/>
  <c r="BC25" i="60"/>
  <c r="I25" i="60"/>
  <c r="AO23" i="60"/>
  <c r="AX23" i="60"/>
  <c r="AZ23" i="60"/>
  <c r="CF31" i="60"/>
  <c r="CG31" i="60" s="1"/>
  <c r="BO31" i="60"/>
  <c r="CM31" i="60"/>
  <c r="AO25" i="60"/>
  <c r="BK23" i="60"/>
  <c r="BM23" i="60"/>
  <c r="AF27" i="60"/>
  <c r="G27" i="60"/>
  <c r="G28" i="60" s="1"/>
  <c r="H27" i="60" s="1"/>
  <c r="H28" i="60" s="1"/>
  <c r="AJ27" i="60" s="1"/>
  <c r="AS27" i="60"/>
  <c r="BB27" i="60"/>
  <c r="O27" i="60"/>
  <c r="AD27" i="60" s="1"/>
  <c r="BA23" i="59"/>
  <c r="AY23" i="59"/>
  <c r="BK23" i="59"/>
  <c r="AI25" i="59"/>
  <c r="AF27" i="59"/>
  <c r="G27" i="59"/>
  <c r="G28" i="59" s="1"/>
  <c r="CF31" i="59"/>
  <c r="CG31" i="59" s="1"/>
  <c r="BO31" i="59"/>
  <c r="CM31" i="59"/>
  <c r="C30" i="59"/>
  <c r="BF29" i="59"/>
  <c r="BI29" i="59"/>
  <c r="BE29" i="59"/>
  <c r="C29" i="59"/>
  <c r="F9" i="59"/>
  <c r="BH29" i="59"/>
  <c r="CB31" i="59"/>
  <c r="M31" i="59"/>
  <c r="N31" i="59"/>
  <c r="AX23" i="59"/>
  <c r="BB27" i="59"/>
  <c r="O27" i="59"/>
  <c r="AD27" i="59" s="1"/>
  <c r="A35" i="59"/>
  <c r="BQ35" i="59" s="1"/>
  <c r="BP33" i="59"/>
  <c r="B33" i="59"/>
  <c r="H25" i="59"/>
  <c r="H26" i="59" s="1"/>
  <c r="AJ25" i="59" s="1"/>
  <c r="J26" i="59"/>
  <c r="J25" i="59"/>
  <c r="L26" i="59"/>
  <c r="L25" i="59"/>
  <c r="AS29" i="58"/>
  <c r="AO25" i="58"/>
  <c r="AO25" i="54"/>
  <c r="AO23" i="52"/>
  <c r="G27" i="51"/>
  <c r="G28" i="51" s="1"/>
  <c r="H27" i="51" s="1"/>
  <c r="H28" i="51" s="1"/>
  <c r="AJ27" i="51" s="1"/>
  <c r="AI25" i="51"/>
  <c r="AV29" i="58"/>
  <c r="AU29" i="58"/>
  <c r="AW29" i="58"/>
  <c r="AL29" i="58"/>
  <c r="BA25" i="58"/>
  <c r="AY25" i="58"/>
  <c r="AT31" i="58"/>
  <c r="J28" i="58"/>
  <c r="J27" i="58"/>
  <c r="BG27" i="58" s="1"/>
  <c r="L28" i="58"/>
  <c r="L27" i="58"/>
  <c r="BJ27" i="58" s="1"/>
  <c r="BB29" i="58"/>
  <c r="O29" i="58"/>
  <c r="AZ25" i="58"/>
  <c r="AX25" i="58"/>
  <c r="CF33" i="58"/>
  <c r="CG33" i="58" s="1"/>
  <c r="CM33" i="58"/>
  <c r="BO33" i="58"/>
  <c r="C32" i="58"/>
  <c r="BF31" i="58"/>
  <c r="BI31" i="58"/>
  <c r="BE31" i="58"/>
  <c r="C31" i="58"/>
  <c r="BH31" i="58"/>
  <c r="F11" i="58"/>
  <c r="AN11" i="58" s="1"/>
  <c r="AP11" i="58" s="1"/>
  <c r="BP35" i="58"/>
  <c r="B35" i="58"/>
  <c r="A37" i="58"/>
  <c r="BQ37" i="58" s="1"/>
  <c r="AF29" i="58"/>
  <c r="G29" i="58"/>
  <c r="AH9" i="58"/>
  <c r="AK9" i="58" s="1"/>
  <c r="AN9" i="58"/>
  <c r="AP9" i="58" s="1"/>
  <c r="CK29" i="58"/>
  <c r="AR33" i="58"/>
  <c r="N33" i="58"/>
  <c r="M33" i="58"/>
  <c r="CB33" i="58"/>
  <c r="AS33" i="58"/>
  <c r="G30" i="58"/>
  <c r="H29" i="58" s="1"/>
  <c r="H30" i="58" s="1"/>
  <c r="AJ29" i="58" s="1"/>
  <c r="J28" i="57"/>
  <c r="J27" i="57"/>
  <c r="L27" i="57"/>
  <c r="L28" i="57"/>
  <c r="A37" i="57"/>
  <c r="BQ37" i="57" s="1"/>
  <c r="BP35" i="57"/>
  <c r="B35" i="57"/>
  <c r="AH9" i="57"/>
  <c r="AK9" i="57" s="1"/>
  <c r="AN9" i="57"/>
  <c r="AP9" i="57" s="1"/>
  <c r="BB29" i="57"/>
  <c r="O29" i="57"/>
  <c r="AD29" i="57" s="1"/>
  <c r="AL27" i="57"/>
  <c r="AU27" i="57"/>
  <c r="AW27" i="57"/>
  <c r="C32" i="57"/>
  <c r="BF31" i="57"/>
  <c r="BE31" i="57"/>
  <c r="BI31" i="57"/>
  <c r="C31" i="57"/>
  <c r="BH31" i="57"/>
  <c r="F11" i="57"/>
  <c r="AN11" i="57" s="1"/>
  <c r="AP11" i="57" s="1"/>
  <c r="AX25" i="57"/>
  <c r="BO33" i="57"/>
  <c r="CM33" i="57"/>
  <c r="CF33" i="57"/>
  <c r="CG33" i="57" s="1"/>
  <c r="AF29" i="57"/>
  <c r="G29" i="57"/>
  <c r="G30" i="57" s="1"/>
  <c r="H29" i="57" s="1"/>
  <c r="H30" i="57" s="1"/>
  <c r="AJ29" i="57" s="1"/>
  <c r="M33" i="57"/>
  <c r="CB33" i="57"/>
  <c r="N33" i="57"/>
  <c r="CK27" i="57"/>
  <c r="AS27" i="57"/>
  <c r="AI27" i="57"/>
  <c r="AY25" i="57"/>
  <c r="H27" i="57"/>
  <c r="H28" i="57" s="1"/>
  <c r="AJ27" i="57" s="1"/>
  <c r="AR11" i="56"/>
  <c r="AT11" i="56" s="1"/>
  <c r="T11" i="56" s="1"/>
  <c r="AW27" i="55"/>
  <c r="CF31" i="55"/>
  <c r="CG31" i="55" s="1"/>
  <c r="BO31" i="55"/>
  <c r="CM31" i="55"/>
  <c r="J26" i="55"/>
  <c r="J25" i="55"/>
  <c r="L26" i="55"/>
  <c r="L25" i="55"/>
  <c r="BB27" i="55"/>
  <c r="O27" i="55"/>
  <c r="AZ23" i="55"/>
  <c r="AX23" i="55"/>
  <c r="CB31" i="55"/>
  <c r="AS31" i="55"/>
  <c r="AR31" i="55"/>
  <c r="N31" i="55"/>
  <c r="M31" i="55"/>
  <c r="CK27" i="55"/>
  <c r="AS27" i="55"/>
  <c r="BA23" i="55"/>
  <c r="AY23" i="55"/>
  <c r="C30" i="55"/>
  <c r="F30" i="55" s="1"/>
  <c r="BJ29" i="55"/>
  <c r="BF29" i="55"/>
  <c r="BI29" i="55"/>
  <c r="BE29" i="55"/>
  <c r="C29" i="55"/>
  <c r="BH29" i="55"/>
  <c r="BG29" i="55"/>
  <c r="F9" i="55"/>
  <c r="AF27" i="55"/>
  <c r="BP33" i="55"/>
  <c r="B33" i="55"/>
  <c r="A35" i="55"/>
  <c r="BQ35" i="55" s="1"/>
  <c r="G27" i="55"/>
  <c r="G28" i="55" s="1"/>
  <c r="CB31" i="54"/>
  <c r="N31" i="54"/>
  <c r="M31" i="54"/>
  <c r="CF31" i="54"/>
  <c r="CG31" i="54" s="1"/>
  <c r="BO31" i="54"/>
  <c r="CM31" i="54"/>
  <c r="AX23" i="54"/>
  <c r="AZ23" i="54"/>
  <c r="AO23" i="54"/>
  <c r="AE29" i="54"/>
  <c r="AS27" i="54"/>
  <c r="A35" i="54"/>
  <c r="BQ35" i="54" s="1"/>
  <c r="BP33" i="54"/>
  <c r="B33" i="54"/>
  <c r="AF27" i="54"/>
  <c r="BB27" i="54"/>
  <c r="O27" i="54"/>
  <c r="AD27" i="54" s="1"/>
  <c r="BK23" i="54"/>
  <c r="BM23" i="54"/>
  <c r="L25" i="54"/>
  <c r="J26" i="54"/>
  <c r="J25" i="54"/>
  <c r="L26" i="54"/>
  <c r="AY23" i="54"/>
  <c r="BA23" i="54"/>
  <c r="BI29" i="54"/>
  <c r="BE29" i="54"/>
  <c r="C29" i="54"/>
  <c r="BH29" i="54"/>
  <c r="BG29" i="54"/>
  <c r="BJ29" i="54"/>
  <c r="F9" i="54"/>
  <c r="C30" i="54"/>
  <c r="F30" i="54" s="1"/>
  <c r="BF29" i="54"/>
  <c r="G27" i="54"/>
  <c r="G28" i="54" s="1"/>
  <c r="AH9" i="53"/>
  <c r="AK9" i="53" s="1"/>
  <c r="AN9" i="53"/>
  <c r="AP9" i="53" s="1"/>
  <c r="AE31" i="53"/>
  <c r="BA25" i="53"/>
  <c r="AY25" i="53"/>
  <c r="AX25" i="53"/>
  <c r="AZ25" i="53"/>
  <c r="CM33" i="53"/>
  <c r="CF33" i="53"/>
  <c r="CG33" i="53" s="1"/>
  <c r="BO33" i="53"/>
  <c r="CB33" i="53"/>
  <c r="N33" i="53"/>
  <c r="AS33" i="53"/>
  <c r="M33" i="53"/>
  <c r="AR33" i="53"/>
  <c r="AI27" i="53"/>
  <c r="AF29" i="53"/>
  <c r="G29" i="53"/>
  <c r="G30" i="53" s="1"/>
  <c r="BB29" i="53"/>
  <c r="O29" i="53"/>
  <c r="AD29" i="53" s="1"/>
  <c r="L27" i="53"/>
  <c r="L28" i="53"/>
  <c r="BC27" i="53"/>
  <c r="K27" i="53"/>
  <c r="BL27" i="53" s="1"/>
  <c r="J28" i="53"/>
  <c r="J27" i="53"/>
  <c r="I27" i="53"/>
  <c r="BM25" i="53"/>
  <c r="BH31" i="53"/>
  <c r="C32" i="53"/>
  <c r="BF31" i="53"/>
  <c r="BI31" i="53"/>
  <c r="F11" i="53"/>
  <c r="AN11" i="53" s="1"/>
  <c r="AP11" i="53" s="1"/>
  <c r="BE31" i="53"/>
  <c r="C31" i="53"/>
  <c r="A37" i="53"/>
  <c r="BQ37" i="53" s="1"/>
  <c r="BP35" i="53"/>
  <c r="B35" i="53"/>
  <c r="C30" i="52"/>
  <c r="BF29" i="52"/>
  <c r="BI29" i="52"/>
  <c r="BE29" i="52"/>
  <c r="C29" i="52"/>
  <c r="F9" i="52"/>
  <c r="BH29" i="52"/>
  <c r="O27" i="52"/>
  <c r="AD27" i="52" s="1"/>
  <c r="BB27" i="52"/>
  <c r="AI25" i="52"/>
  <c r="CM31" i="52"/>
  <c r="CF31" i="52"/>
  <c r="CG31" i="52" s="1"/>
  <c r="BO31" i="52"/>
  <c r="AZ23" i="52"/>
  <c r="AX23" i="52"/>
  <c r="AF27" i="52"/>
  <c r="G27" i="52"/>
  <c r="G28" i="52" s="1"/>
  <c r="L26" i="52"/>
  <c r="J26" i="52"/>
  <c r="J25" i="52"/>
  <c r="L25" i="52"/>
  <c r="H25" i="52"/>
  <c r="H26" i="52" s="1"/>
  <c r="AJ25" i="52" s="1"/>
  <c r="M31" i="52"/>
  <c r="CB31" i="52"/>
  <c r="N31" i="52"/>
  <c r="AU25" i="52"/>
  <c r="AL25" i="52"/>
  <c r="AW25" i="52"/>
  <c r="BA23" i="52"/>
  <c r="AY23" i="52"/>
  <c r="AE29" i="52"/>
  <c r="A35" i="52"/>
  <c r="BQ35" i="52" s="1"/>
  <c r="B33" i="52"/>
  <c r="BP33" i="52"/>
  <c r="F28" i="52"/>
  <c r="AX23" i="51"/>
  <c r="AZ23" i="51"/>
  <c r="CM31" i="51"/>
  <c r="CF31" i="51"/>
  <c r="CG31" i="51" s="1"/>
  <c r="BO31" i="51"/>
  <c r="BI29" i="51"/>
  <c r="BE29" i="51"/>
  <c r="C29" i="51"/>
  <c r="BH29" i="51"/>
  <c r="C30" i="51"/>
  <c r="BF29" i="51"/>
  <c r="F9" i="51"/>
  <c r="AR9" i="51" s="1"/>
  <c r="AT9" i="51" s="1"/>
  <c r="T9" i="51" s="1"/>
  <c r="H25" i="51"/>
  <c r="H26" i="51" s="1"/>
  <c r="AJ25" i="51" s="1"/>
  <c r="AE29" i="51"/>
  <c r="BA23" i="51"/>
  <c r="AY23" i="51"/>
  <c r="CK25" i="51"/>
  <c r="AS25" i="51"/>
  <c r="AT29" i="51"/>
  <c r="L25" i="51"/>
  <c r="K25" i="51" s="1"/>
  <c r="J26" i="51"/>
  <c r="J25" i="51"/>
  <c r="L26" i="51"/>
  <c r="AF27" i="51"/>
  <c r="CB31" i="51"/>
  <c r="AR31" i="51"/>
  <c r="N31" i="51"/>
  <c r="AS31" i="51"/>
  <c r="M31" i="51"/>
  <c r="BB27" i="51"/>
  <c r="O27" i="51"/>
  <c r="AD27" i="51" s="1"/>
  <c r="BK23" i="51"/>
  <c r="BM23" i="51"/>
  <c r="A35" i="51"/>
  <c r="BQ35" i="51" s="1"/>
  <c r="B33" i="51"/>
  <c r="BP33" i="51"/>
  <c r="F28" i="51"/>
  <c r="I21" i="50"/>
  <c r="BG21" i="50" s="1"/>
  <c r="BM19" i="50"/>
  <c r="AO23" i="50"/>
  <c r="N27" i="50" l="1"/>
  <c r="U27" i="50"/>
  <c r="CB27" i="50"/>
  <c r="M27" i="50"/>
  <c r="AO17" i="50"/>
  <c r="BO27" i="50"/>
  <c r="F28" i="50" s="1"/>
  <c r="CK27" i="50" s="1"/>
  <c r="CF27" i="50"/>
  <c r="CG27" i="50" s="1"/>
  <c r="CM27" i="50"/>
  <c r="L22" i="50"/>
  <c r="J22" i="50"/>
  <c r="AX21" i="50" s="1"/>
  <c r="L21" i="50"/>
  <c r="J21" i="50"/>
  <c r="AG23" i="50"/>
  <c r="BB23" i="50"/>
  <c r="K23" i="50" s="1"/>
  <c r="O23" i="50"/>
  <c r="AD23" i="50" s="1"/>
  <c r="F24" i="50"/>
  <c r="BC21" i="50"/>
  <c r="AL21" i="50"/>
  <c r="AW21" i="50"/>
  <c r="AU21" i="50"/>
  <c r="C25" i="50"/>
  <c r="BH25" i="50"/>
  <c r="BF25" i="50"/>
  <c r="BI25" i="50"/>
  <c r="C26" i="50"/>
  <c r="BE25" i="50"/>
  <c r="AI19" i="50"/>
  <c r="AO19" i="50"/>
  <c r="G21" i="50"/>
  <c r="G22" i="50" s="1"/>
  <c r="H21" i="50"/>
  <c r="H22" i="50" s="1"/>
  <c r="AJ21" i="50" s="1"/>
  <c r="AE23" i="50"/>
  <c r="AF23" i="50"/>
  <c r="BQ29" i="50"/>
  <c r="BP29" i="50" s="1"/>
  <c r="B29" i="50"/>
  <c r="A31" i="50"/>
  <c r="AO27" i="53"/>
  <c r="AW27" i="56"/>
  <c r="AV27" i="56"/>
  <c r="AU27" i="56"/>
  <c r="AL27" i="56"/>
  <c r="G30" i="56"/>
  <c r="AF29" i="56"/>
  <c r="BQ35" i="56"/>
  <c r="BP35" i="56" s="1"/>
  <c r="A37" i="56"/>
  <c r="B35" i="56"/>
  <c r="AE31" i="56"/>
  <c r="AZ25" i="56"/>
  <c r="AX25" i="56"/>
  <c r="BH31" i="56"/>
  <c r="F11" i="56"/>
  <c r="BE31" i="56"/>
  <c r="C32" i="56"/>
  <c r="C31" i="56"/>
  <c r="AF31" i="56" s="1"/>
  <c r="BF31" i="56"/>
  <c r="BI31" i="56"/>
  <c r="G31" i="56"/>
  <c r="G32" i="56" s="1"/>
  <c r="H31" i="56" s="1"/>
  <c r="H32" i="56" s="1"/>
  <c r="F32" i="56"/>
  <c r="CK31" i="56" s="1"/>
  <c r="CF33" i="56"/>
  <c r="CG33" i="56" s="1"/>
  <c r="CM33" i="56"/>
  <c r="BO33" i="56"/>
  <c r="H27" i="56"/>
  <c r="H28" i="56" s="1"/>
  <c r="AI27" i="56"/>
  <c r="AR9" i="56"/>
  <c r="AT9" i="56" s="1"/>
  <c r="T9" i="56" s="1"/>
  <c r="AH9" i="56"/>
  <c r="AK9" i="56" s="1"/>
  <c r="BM25" i="56"/>
  <c r="BK25" i="56"/>
  <c r="S33" i="56"/>
  <c r="AR33" i="56"/>
  <c r="AT33" i="56" s="1"/>
  <c r="M33" i="56"/>
  <c r="U33" i="56"/>
  <c r="N33" i="56"/>
  <c r="T33" i="56"/>
  <c r="AS33" i="56"/>
  <c r="CB33" i="56"/>
  <c r="G29" i="56"/>
  <c r="BB29" i="56"/>
  <c r="O29" i="56"/>
  <c r="AD29" i="56" s="1"/>
  <c r="AT31" i="56"/>
  <c r="BA25" i="56"/>
  <c r="AY25" i="56"/>
  <c r="J27" i="56"/>
  <c r="K27" i="56"/>
  <c r="BL27" i="56" s="1"/>
  <c r="J28" i="56"/>
  <c r="BC27" i="56"/>
  <c r="I27" i="56"/>
  <c r="L28" i="56"/>
  <c r="L27" i="56"/>
  <c r="CK29" i="57"/>
  <c r="AS29" i="57"/>
  <c r="AI27" i="61"/>
  <c r="H27" i="61"/>
  <c r="H28" i="61" s="1"/>
  <c r="AJ27" i="61" s="1"/>
  <c r="AF29" i="61"/>
  <c r="G30" i="61"/>
  <c r="G29" i="61"/>
  <c r="BQ35" i="61"/>
  <c r="BP35" i="61" s="1"/>
  <c r="A37" i="61"/>
  <c r="B35" i="61"/>
  <c r="AL27" i="61"/>
  <c r="AU27" i="61"/>
  <c r="AW27" i="61"/>
  <c r="BH31" i="61"/>
  <c r="BE31" i="61"/>
  <c r="BF31" i="61"/>
  <c r="BG31" i="61"/>
  <c r="C32" i="61"/>
  <c r="F11" i="61"/>
  <c r="C31" i="61"/>
  <c r="BI31" i="61"/>
  <c r="BJ31" i="61"/>
  <c r="BB29" i="61"/>
  <c r="O29" i="61"/>
  <c r="CM33" i="61"/>
  <c r="CF33" i="61"/>
  <c r="CG33" i="61" s="1"/>
  <c r="BO33" i="61"/>
  <c r="M33" i="61"/>
  <c r="U33" i="61"/>
  <c r="N33" i="61"/>
  <c r="AS33" i="61"/>
  <c r="T33" i="61"/>
  <c r="AR33" i="61"/>
  <c r="AT33" i="61" s="1"/>
  <c r="S33" i="61"/>
  <c r="CB33" i="61"/>
  <c r="AE33" i="61" s="1"/>
  <c r="AN9" i="61"/>
  <c r="AP9" i="61" s="1"/>
  <c r="AH9" i="61"/>
  <c r="AK9" i="61" s="1"/>
  <c r="BL25" i="61"/>
  <c r="AZ25" i="61"/>
  <c r="L28" i="61"/>
  <c r="L27" i="61"/>
  <c r="J28" i="61"/>
  <c r="J27" i="61"/>
  <c r="CK27" i="61"/>
  <c r="AS27" i="61"/>
  <c r="F30" i="61"/>
  <c r="AD29" i="61"/>
  <c r="AS27" i="59"/>
  <c r="F30" i="52"/>
  <c r="I27" i="58"/>
  <c r="BM27" i="58" s="1"/>
  <c r="BK25" i="58"/>
  <c r="H27" i="55"/>
  <c r="H28" i="55" s="1"/>
  <c r="AJ27" i="55" s="1"/>
  <c r="Q9" i="56"/>
  <c r="K27" i="58"/>
  <c r="BL27" i="58" s="1"/>
  <c r="F30" i="59"/>
  <c r="BC27" i="58"/>
  <c r="AV27" i="58"/>
  <c r="AO27" i="58"/>
  <c r="AD29" i="59"/>
  <c r="U33" i="59"/>
  <c r="T33" i="59"/>
  <c r="S33" i="59"/>
  <c r="AO25" i="55"/>
  <c r="BL21" i="50"/>
  <c r="BK23" i="52"/>
  <c r="BK23" i="55"/>
  <c r="BL21" i="55"/>
  <c r="BL23" i="58"/>
  <c r="BL21" i="59"/>
  <c r="AV23" i="53"/>
  <c r="BK23" i="53"/>
  <c r="BK23" i="57"/>
  <c r="BK25" i="61"/>
  <c r="T33" i="55"/>
  <c r="S33" i="55"/>
  <c r="U33" i="55"/>
  <c r="S35" i="53"/>
  <c r="U35" i="53"/>
  <c r="T35" i="53"/>
  <c r="U33" i="54"/>
  <c r="P9" i="57"/>
  <c r="P9" i="58"/>
  <c r="U33" i="51"/>
  <c r="P9" i="53"/>
  <c r="U35" i="58"/>
  <c r="T35" i="58"/>
  <c r="S35" i="58"/>
  <c r="U33" i="60"/>
  <c r="U33" i="52"/>
  <c r="T33" i="52"/>
  <c r="S33" i="52"/>
  <c r="U35" i="57"/>
  <c r="T35" i="57"/>
  <c r="S35" i="57"/>
  <c r="AZ25" i="57"/>
  <c r="AV21" i="52"/>
  <c r="BM25" i="58"/>
  <c r="BG27" i="61"/>
  <c r="BM27" i="61" s="1"/>
  <c r="BM23" i="53"/>
  <c r="AZ23" i="59"/>
  <c r="BJ25" i="58"/>
  <c r="AV25" i="58" s="1"/>
  <c r="BJ27" i="61"/>
  <c r="BL27" i="61" s="1"/>
  <c r="AV21" i="50"/>
  <c r="AV19" i="50"/>
  <c r="BA25" i="57"/>
  <c r="AV25" i="61"/>
  <c r="BJ23" i="55"/>
  <c r="AV23" i="55" s="1"/>
  <c r="BM21" i="50"/>
  <c r="BM23" i="55"/>
  <c r="AV23" i="57"/>
  <c r="BM23" i="52"/>
  <c r="BM23" i="59"/>
  <c r="BK21" i="50"/>
  <c r="BJ23" i="59"/>
  <c r="AV23" i="59" s="1"/>
  <c r="BG25" i="57"/>
  <c r="BK25" i="57" s="1"/>
  <c r="BJ25" i="57"/>
  <c r="BL25" i="57" s="1"/>
  <c r="BJ23" i="52"/>
  <c r="AV23" i="52" s="1"/>
  <c r="BM21" i="52"/>
  <c r="AE33" i="58"/>
  <c r="F32" i="58"/>
  <c r="CK31" i="58" s="1"/>
  <c r="I25" i="59"/>
  <c r="BG25" i="59" s="1"/>
  <c r="I29" i="56"/>
  <c r="BG29" i="56" s="1"/>
  <c r="BM25" i="57"/>
  <c r="BC27" i="57"/>
  <c r="BC29" i="56"/>
  <c r="F30" i="51"/>
  <c r="CK29" i="51" s="1"/>
  <c r="BC25" i="52"/>
  <c r="I25" i="55"/>
  <c r="BG25" i="55" s="1"/>
  <c r="K27" i="57"/>
  <c r="I25" i="52"/>
  <c r="BG25" i="52" s="1"/>
  <c r="F32" i="53"/>
  <c r="BC25" i="59"/>
  <c r="AV23" i="54"/>
  <c r="BJ25" i="51"/>
  <c r="BL25" i="51" s="1"/>
  <c r="F34" i="61"/>
  <c r="CK33" i="61" s="1"/>
  <c r="AL27" i="51"/>
  <c r="AW27" i="51"/>
  <c r="AU27" i="51"/>
  <c r="AU27" i="52"/>
  <c r="AL27" i="52"/>
  <c r="AW27" i="52"/>
  <c r="AL27" i="59"/>
  <c r="AU27" i="59"/>
  <c r="AW27" i="59"/>
  <c r="AW29" i="53"/>
  <c r="AU29" i="53"/>
  <c r="AL29" i="53"/>
  <c r="AU29" i="57"/>
  <c r="AL29" i="57"/>
  <c r="AW29" i="57"/>
  <c r="AL27" i="60"/>
  <c r="AW27" i="60"/>
  <c r="AU27" i="60"/>
  <c r="BC25" i="54"/>
  <c r="BC25" i="55"/>
  <c r="K29" i="56"/>
  <c r="I27" i="57"/>
  <c r="AI25" i="55"/>
  <c r="BC25" i="51"/>
  <c r="K25" i="54"/>
  <c r="K25" i="55"/>
  <c r="K25" i="59"/>
  <c r="I25" i="51"/>
  <c r="BG25" i="51" s="1"/>
  <c r="K25" i="52"/>
  <c r="I25" i="54"/>
  <c r="BG25" i="54" s="1"/>
  <c r="F34" i="56"/>
  <c r="CK33" i="56" s="1"/>
  <c r="AI31" i="56"/>
  <c r="AI27" i="51"/>
  <c r="AI27" i="55"/>
  <c r="AJ31" i="56"/>
  <c r="AO31" i="56"/>
  <c r="G29" i="59"/>
  <c r="G30" i="59" s="1"/>
  <c r="H29" i="59" s="1"/>
  <c r="H30" i="59" s="1"/>
  <c r="AJ29" i="59" s="1"/>
  <c r="AE31" i="51"/>
  <c r="G31" i="57"/>
  <c r="AT31" i="55"/>
  <c r="AI27" i="59"/>
  <c r="AE31" i="59"/>
  <c r="H27" i="59"/>
  <c r="H28" i="59" s="1"/>
  <c r="AJ27" i="59" s="1"/>
  <c r="AO27" i="60"/>
  <c r="AI27" i="60"/>
  <c r="AO31" i="61"/>
  <c r="BA25" i="60"/>
  <c r="AY25" i="60"/>
  <c r="CF33" i="60"/>
  <c r="CG33" i="60" s="1"/>
  <c r="CM33" i="60"/>
  <c r="BO33" i="60"/>
  <c r="AT31" i="60"/>
  <c r="CB33" i="60"/>
  <c r="N33" i="60"/>
  <c r="M33" i="60"/>
  <c r="J28" i="60"/>
  <c r="J27" i="60"/>
  <c r="L27" i="60"/>
  <c r="L28" i="60"/>
  <c r="BK25" i="60"/>
  <c r="BM25" i="60"/>
  <c r="AZ25" i="60"/>
  <c r="AX25" i="60"/>
  <c r="BB29" i="60"/>
  <c r="O29" i="60"/>
  <c r="AD29" i="60" s="1"/>
  <c r="F30" i="60"/>
  <c r="AE31" i="60"/>
  <c r="C32" i="60"/>
  <c r="BF31" i="60"/>
  <c r="BH31" i="60"/>
  <c r="BE31" i="60"/>
  <c r="BI31" i="60"/>
  <c r="C31" i="60"/>
  <c r="F11" i="60"/>
  <c r="AR11" i="60" s="1"/>
  <c r="AT11" i="60" s="1"/>
  <c r="T11" i="60" s="1"/>
  <c r="AN9" i="60"/>
  <c r="AP9" i="60" s="1"/>
  <c r="AH9" i="60"/>
  <c r="AK9" i="60" s="1"/>
  <c r="AF29" i="60"/>
  <c r="G29" i="60"/>
  <c r="BP35" i="60"/>
  <c r="B35" i="60"/>
  <c r="A37" i="60"/>
  <c r="BQ37" i="60" s="1"/>
  <c r="G30" i="60"/>
  <c r="AW29" i="59"/>
  <c r="AU29" i="59"/>
  <c r="AY25" i="59"/>
  <c r="BB29" i="59"/>
  <c r="O29" i="59"/>
  <c r="CF33" i="59"/>
  <c r="CG33" i="59" s="1"/>
  <c r="BO33" i="59"/>
  <c r="CM33" i="59"/>
  <c r="AH9" i="59"/>
  <c r="AK9" i="59" s="1"/>
  <c r="AN9" i="59"/>
  <c r="AP9" i="59" s="1"/>
  <c r="CK29" i="59"/>
  <c r="AS29" i="59"/>
  <c r="BH31" i="59"/>
  <c r="BG31" i="59"/>
  <c r="C32" i="59"/>
  <c r="F32" i="59" s="1"/>
  <c r="BF31" i="59"/>
  <c r="C31" i="59"/>
  <c r="AD31" i="59" s="1"/>
  <c r="BE31" i="59"/>
  <c r="BJ31" i="59"/>
  <c r="BI31" i="59"/>
  <c r="F11" i="59"/>
  <c r="AR11" i="59" s="1"/>
  <c r="AT11" i="59" s="1"/>
  <c r="T11" i="59" s="1"/>
  <c r="AO25" i="59"/>
  <c r="N33" i="59"/>
  <c r="AS33" i="59"/>
  <c r="M33" i="59"/>
  <c r="AR33" i="59"/>
  <c r="CB33" i="59"/>
  <c r="L28" i="59"/>
  <c r="J27" i="59"/>
  <c r="J28" i="59"/>
  <c r="L27" i="59"/>
  <c r="AX25" i="59"/>
  <c r="A37" i="59"/>
  <c r="BQ37" i="59" s="1"/>
  <c r="BP35" i="59"/>
  <c r="B35" i="59"/>
  <c r="AF29" i="59"/>
  <c r="F32" i="57"/>
  <c r="CK31" i="57" s="1"/>
  <c r="AO27" i="57"/>
  <c r="AS29" i="55"/>
  <c r="AE31" i="55"/>
  <c r="AS29" i="54"/>
  <c r="AI27" i="52"/>
  <c r="AS29" i="52"/>
  <c r="AD29" i="52"/>
  <c r="AU29" i="52" s="1"/>
  <c r="AO25" i="52"/>
  <c r="AO25" i="51"/>
  <c r="AO27" i="51"/>
  <c r="AR35" i="58"/>
  <c r="N35" i="58"/>
  <c r="CB35" i="58"/>
  <c r="AS35" i="58"/>
  <c r="M35" i="58"/>
  <c r="L29" i="58"/>
  <c r="L30" i="58"/>
  <c r="BC29" i="58"/>
  <c r="K29" i="58"/>
  <c r="BL29" i="58" s="1"/>
  <c r="I29" i="58"/>
  <c r="J30" i="58"/>
  <c r="J29" i="58"/>
  <c r="CJ9" i="58"/>
  <c r="CL9" i="58" s="1"/>
  <c r="R9" i="58" s="1"/>
  <c r="AQ9" i="58"/>
  <c r="CI9" i="58"/>
  <c r="AM9" i="58"/>
  <c r="CH9" i="58"/>
  <c r="AY27" i="58"/>
  <c r="BA27" i="58"/>
  <c r="AH11" i="58"/>
  <c r="AK11" i="58" s="1"/>
  <c r="P11" i="58" s="1"/>
  <c r="AR11" i="58"/>
  <c r="AT11" i="58" s="1"/>
  <c r="T11" i="58" s="1"/>
  <c r="AI29" i="58"/>
  <c r="AO29" i="58"/>
  <c r="A39" i="58"/>
  <c r="BQ39" i="58" s="1"/>
  <c r="BP37" i="58"/>
  <c r="B37" i="58"/>
  <c r="AF31" i="58"/>
  <c r="G31" i="58"/>
  <c r="G32" i="58" s="1"/>
  <c r="H31" i="58" s="1"/>
  <c r="H32" i="58" s="1"/>
  <c r="AJ31" i="58" s="1"/>
  <c r="C34" i="58"/>
  <c r="BH33" i="58"/>
  <c r="BF33" i="58"/>
  <c r="C33" i="58"/>
  <c r="BE33" i="58"/>
  <c r="BI33" i="58"/>
  <c r="F13" i="58"/>
  <c r="AN13" i="58" s="1"/>
  <c r="AP13" i="58" s="1"/>
  <c r="AT33" i="58"/>
  <c r="CF35" i="58"/>
  <c r="CG35" i="58" s="1"/>
  <c r="BO35" i="58"/>
  <c r="CM35" i="58"/>
  <c r="O31" i="58"/>
  <c r="AD31" i="58" s="1"/>
  <c r="BB31" i="58"/>
  <c r="AX27" i="58"/>
  <c r="AZ27" i="58"/>
  <c r="N35" i="57"/>
  <c r="CB35" i="57"/>
  <c r="AS35" i="57"/>
  <c r="AR35" i="57"/>
  <c r="M35" i="57"/>
  <c r="BH33" i="57"/>
  <c r="BJ33" i="57"/>
  <c r="BE33" i="57"/>
  <c r="C34" i="57"/>
  <c r="F34" i="57" s="1"/>
  <c r="BI33" i="57"/>
  <c r="BG33" i="57"/>
  <c r="C33" i="57"/>
  <c r="AD33" i="57" s="1"/>
  <c r="BF33" i="57"/>
  <c r="F13" i="57"/>
  <c r="AN13" i="57" s="1"/>
  <c r="AP13" i="57" s="1"/>
  <c r="A39" i="57"/>
  <c r="BQ39" i="57" s="1"/>
  <c r="BP37" i="57"/>
  <c r="B37" i="57"/>
  <c r="BB31" i="57"/>
  <c r="O31" i="57"/>
  <c r="L29" i="57"/>
  <c r="L30" i="57"/>
  <c r="J30" i="57"/>
  <c r="J29" i="57"/>
  <c r="AI29" i="57"/>
  <c r="AO29" i="57"/>
  <c r="AF31" i="57"/>
  <c r="AQ9" i="57"/>
  <c r="AM9" i="57"/>
  <c r="CJ9" i="57"/>
  <c r="CL9" i="57" s="1"/>
  <c r="R9" i="57" s="1"/>
  <c r="CI9" i="57"/>
  <c r="CH9" i="57"/>
  <c r="AD31" i="57"/>
  <c r="AX27" i="57"/>
  <c r="AE33" i="57"/>
  <c r="AH11" i="57"/>
  <c r="AK11" i="57" s="1"/>
  <c r="P11" i="57" s="1"/>
  <c r="AR11" i="57"/>
  <c r="AT11" i="57" s="1"/>
  <c r="CF35" i="57"/>
  <c r="CG35" i="57" s="1"/>
  <c r="BO35" i="57"/>
  <c r="CM35" i="57"/>
  <c r="G32" i="57"/>
  <c r="AY27" i="57"/>
  <c r="AR13" i="56"/>
  <c r="AT13" i="56" s="1"/>
  <c r="BK29" i="56"/>
  <c r="B35" i="55"/>
  <c r="A37" i="55"/>
  <c r="BQ37" i="55" s="1"/>
  <c r="BP35" i="55"/>
  <c r="AF29" i="55"/>
  <c r="G30" i="55"/>
  <c r="H29" i="55" s="1"/>
  <c r="H30" i="55" s="1"/>
  <c r="AJ29" i="55" s="1"/>
  <c r="G29" i="55"/>
  <c r="BO33" i="55"/>
  <c r="CM33" i="55"/>
  <c r="CF33" i="55"/>
  <c r="CG33" i="55" s="1"/>
  <c r="CK29" i="55"/>
  <c r="BB29" i="55"/>
  <c r="O29" i="55"/>
  <c r="BA25" i="55"/>
  <c r="AY25" i="55"/>
  <c r="AR33" i="55"/>
  <c r="CB33" i="55"/>
  <c r="AS33" i="55"/>
  <c r="N33" i="55"/>
  <c r="M33" i="55"/>
  <c r="L27" i="55"/>
  <c r="BJ27" i="55" s="1"/>
  <c r="L28" i="55"/>
  <c r="J27" i="55"/>
  <c r="BG27" i="55" s="1"/>
  <c r="J28" i="55"/>
  <c r="C32" i="55"/>
  <c r="BF31" i="55"/>
  <c r="BI31" i="55"/>
  <c r="BH31" i="55"/>
  <c r="BE31" i="55"/>
  <c r="C31" i="55"/>
  <c r="F11" i="55"/>
  <c r="AN11" i="55" s="1"/>
  <c r="AP11" i="55" s="1"/>
  <c r="AN9" i="55"/>
  <c r="AP9" i="55" s="1"/>
  <c r="AH9" i="55"/>
  <c r="AK9" i="55" s="1"/>
  <c r="AD29" i="55"/>
  <c r="AX25" i="55"/>
  <c r="AZ25" i="55"/>
  <c r="CK29" i="54"/>
  <c r="AY25" i="54"/>
  <c r="BA25" i="54"/>
  <c r="AH9" i="54"/>
  <c r="AK9" i="54" s="1"/>
  <c r="AN9" i="54"/>
  <c r="AP9" i="54" s="1"/>
  <c r="AU27" i="54"/>
  <c r="AL27" i="54"/>
  <c r="AW27" i="54"/>
  <c r="AF29" i="54"/>
  <c r="G29" i="54"/>
  <c r="AD29" i="54"/>
  <c r="O29" i="54"/>
  <c r="BB29" i="54"/>
  <c r="L28" i="54"/>
  <c r="J28" i="54"/>
  <c r="J27" i="54"/>
  <c r="L27" i="54"/>
  <c r="CM33" i="54"/>
  <c r="CF33" i="54"/>
  <c r="CG33" i="54" s="1"/>
  <c r="BO33" i="54"/>
  <c r="G30" i="54"/>
  <c r="H29" i="54" s="1"/>
  <c r="H30" i="54" s="1"/>
  <c r="AJ29" i="54" s="1"/>
  <c r="M33" i="54"/>
  <c r="CB33" i="54"/>
  <c r="N33" i="54"/>
  <c r="AE31" i="54"/>
  <c r="AZ25" i="54"/>
  <c r="AX25" i="54"/>
  <c r="AI27" i="54"/>
  <c r="H27" i="54"/>
  <c r="H28" i="54" s="1"/>
  <c r="AJ27" i="54" s="1"/>
  <c r="A37" i="54"/>
  <c r="BQ37" i="54" s="1"/>
  <c r="B35" i="54"/>
  <c r="BP35" i="54"/>
  <c r="C32" i="54"/>
  <c r="BF31" i="54"/>
  <c r="BI31" i="54"/>
  <c r="BE31" i="54"/>
  <c r="C31" i="54"/>
  <c r="F32" i="54" s="1"/>
  <c r="F11" i="54"/>
  <c r="AN11" i="54" s="1"/>
  <c r="AP11" i="54" s="1"/>
  <c r="BH31" i="54"/>
  <c r="CM35" i="53"/>
  <c r="CF35" i="53"/>
  <c r="CG35" i="53" s="1"/>
  <c r="BO35" i="53"/>
  <c r="AY27" i="53"/>
  <c r="BA27" i="53"/>
  <c r="AI29" i="53"/>
  <c r="CJ9" i="53"/>
  <c r="CL9" i="53" s="1"/>
  <c r="R9" i="53" s="1"/>
  <c r="CI9" i="53"/>
  <c r="CH9" i="53"/>
  <c r="AQ9" i="53"/>
  <c r="S9" i="53" s="1"/>
  <c r="AM9" i="53"/>
  <c r="AS35" i="53"/>
  <c r="M35" i="53"/>
  <c r="CB35" i="53"/>
  <c r="AR35" i="53"/>
  <c r="N35" i="53"/>
  <c r="AR11" i="53"/>
  <c r="AT11" i="53" s="1"/>
  <c r="T11" i="53" s="1"/>
  <c r="AH11" i="53"/>
  <c r="AK11" i="53" s="1"/>
  <c r="BB31" i="53"/>
  <c r="O31" i="53"/>
  <c r="AD31" i="53" s="1"/>
  <c r="AZ27" i="53"/>
  <c r="AX27" i="53"/>
  <c r="H29" i="53"/>
  <c r="H30" i="53" s="1"/>
  <c r="AJ29" i="53" s="1"/>
  <c r="A39" i="53"/>
  <c r="BQ39" i="53" s="1"/>
  <c r="B37" i="53"/>
  <c r="BP37" i="53"/>
  <c r="AT33" i="53"/>
  <c r="AE33" i="53"/>
  <c r="AF31" i="53"/>
  <c r="G31" i="53"/>
  <c r="G32" i="53" s="1"/>
  <c r="CK31" i="53"/>
  <c r="BK27" i="53"/>
  <c r="BM27" i="53"/>
  <c r="J30" i="53"/>
  <c r="J29" i="53"/>
  <c r="L29" i="53"/>
  <c r="L30" i="53"/>
  <c r="BI33" i="53"/>
  <c r="BE33" i="53"/>
  <c r="C34" i="53"/>
  <c r="BF33" i="53"/>
  <c r="C33" i="53"/>
  <c r="F13" i="53"/>
  <c r="AN13" i="53" s="1"/>
  <c r="AP13" i="53" s="1"/>
  <c r="BH33" i="53"/>
  <c r="CF33" i="52"/>
  <c r="CG33" i="52" s="1"/>
  <c r="BO33" i="52"/>
  <c r="CM33" i="52"/>
  <c r="AY25" i="52"/>
  <c r="BA25" i="52"/>
  <c r="BI31" i="52"/>
  <c r="BE31" i="52"/>
  <c r="C31" i="52"/>
  <c r="AD31" i="52" s="1"/>
  <c r="BH31" i="52"/>
  <c r="BG31" i="52"/>
  <c r="F11" i="52"/>
  <c r="AN11" i="52" s="1"/>
  <c r="AP11" i="52" s="1"/>
  <c r="BJ31" i="52"/>
  <c r="C32" i="52"/>
  <c r="F32" i="52" s="1"/>
  <c r="BF31" i="52"/>
  <c r="L27" i="52"/>
  <c r="L28" i="52"/>
  <c r="J28" i="52"/>
  <c r="J27" i="52"/>
  <c r="AF29" i="52"/>
  <c r="G29" i="52"/>
  <c r="G30" i="52" s="1"/>
  <c r="H29" i="52" s="1"/>
  <c r="H30" i="52" s="1"/>
  <c r="AJ29" i="52" s="1"/>
  <c r="CK27" i="52"/>
  <c r="AS27" i="52"/>
  <c r="A37" i="52"/>
  <c r="BQ37" i="52" s="1"/>
  <c r="BP35" i="52"/>
  <c r="B35" i="52"/>
  <c r="AX25" i="52"/>
  <c r="BB29" i="52"/>
  <c r="O29" i="52"/>
  <c r="CB33" i="52"/>
  <c r="N33" i="52"/>
  <c r="AS33" i="52"/>
  <c r="M33" i="52"/>
  <c r="AR33" i="52"/>
  <c r="AE31" i="52"/>
  <c r="H27" i="52"/>
  <c r="H28" i="52" s="1"/>
  <c r="AJ27" i="52" s="1"/>
  <c r="AN9" i="52"/>
  <c r="AP9" i="52" s="1"/>
  <c r="AH9" i="52"/>
  <c r="AK9" i="52" s="1"/>
  <c r="CK29" i="52"/>
  <c r="CM33" i="51"/>
  <c r="CF33" i="51"/>
  <c r="CG33" i="51" s="1"/>
  <c r="BO33" i="51"/>
  <c r="AN9" i="51"/>
  <c r="AP9" i="51" s="1"/>
  <c r="AH9" i="51"/>
  <c r="AK9" i="51" s="1"/>
  <c r="L28" i="51"/>
  <c r="J28" i="51"/>
  <c r="J27" i="51"/>
  <c r="L27" i="51"/>
  <c r="AF29" i="51"/>
  <c r="B35" i="51"/>
  <c r="A37" i="51"/>
  <c r="BQ37" i="51" s="1"/>
  <c r="BP35" i="51"/>
  <c r="G29" i="51"/>
  <c r="G30" i="51" s="1"/>
  <c r="BB29" i="51"/>
  <c r="O29" i="51"/>
  <c r="AD29" i="51" s="1"/>
  <c r="M33" i="51"/>
  <c r="N33" i="51"/>
  <c r="CB33" i="51"/>
  <c r="CK27" i="51"/>
  <c r="AS27" i="51"/>
  <c r="AT31" i="51"/>
  <c r="AY25" i="51"/>
  <c r="BA25" i="51"/>
  <c r="AX25" i="51"/>
  <c r="BH31" i="51"/>
  <c r="BE31" i="51"/>
  <c r="C31" i="51"/>
  <c r="BI31" i="51"/>
  <c r="C32" i="51"/>
  <c r="BF31" i="51"/>
  <c r="F11" i="51"/>
  <c r="AN11" i="51" s="1"/>
  <c r="AP11" i="51" s="1"/>
  <c r="U29" i="50" l="1"/>
  <c r="M29" i="50"/>
  <c r="CB29" i="50"/>
  <c r="S29" i="50"/>
  <c r="N29" i="50"/>
  <c r="T29" i="50"/>
  <c r="AI21" i="50"/>
  <c r="AO21" i="50"/>
  <c r="BB25" i="50"/>
  <c r="O25" i="50"/>
  <c r="AD25" i="50" s="1"/>
  <c r="F26" i="50"/>
  <c r="AF25" i="50"/>
  <c r="G25" i="50"/>
  <c r="G26" i="50" s="1"/>
  <c r="G23" i="50"/>
  <c r="G24" i="50" s="1"/>
  <c r="AY21" i="50"/>
  <c r="BA21" i="50"/>
  <c r="AE27" i="50"/>
  <c r="BC23" i="50"/>
  <c r="CK23" i="50"/>
  <c r="AS23" i="50"/>
  <c r="CM29" i="50"/>
  <c r="CF29" i="50"/>
  <c r="CG29" i="50" s="1"/>
  <c r="BO29" i="50"/>
  <c r="L24" i="50"/>
  <c r="AY23" i="50" s="1"/>
  <c r="J24" i="50"/>
  <c r="AX23" i="50" s="1"/>
  <c r="J23" i="50"/>
  <c r="L23" i="50"/>
  <c r="BF27" i="50"/>
  <c r="BE27" i="50"/>
  <c r="C28" i="50"/>
  <c r="BI27" i="50"/>
  <c r="C27" i="50"/>
  <c r="BH27" i="50"/>
  <c r="I23" i="50"/>
  <c r="AZ21" i="50"/>
  <c r="BQ31" i="50"/>
  <c r="BP31" i="50" s="1"/>
  <c r="A33" i="50"/>
  <c r="B31" i="50"/>
  <c r="AW23" i="50"/>
  <c r="AU23" i="50"/>
  <c r="AL23" i="50"/>
  <c r="AS31" i="54"/>
  <c r="AZ27" i="56"/>
  <c r="AX27" i="56"/>
  <c r="J30" i="56"/>
  <c r="L29" i="56"/>
  <c r="J29" i="56"/>
  <c r="L30" i="56"/>
  <c r="AL9" i="56"/>
  <c r="AM9" i="56"/>
  <c r="AQ9" i="56"/>
  <c r="S9" i="56" s="1"/>
  <c r="CJ9" i="56"/>
  <c r="CL9" i="56" s="1"/>
  <c r="R9" i="56" s="1"/>
  <c r="P9" i="56"/>
  <c r="CN9" i="56" s="1"/>
  <c r="CH9" i="56"/>
  <c r="CI9" i="56"/>
  <c r="C34" i="56"/>
  <c r="C33" i="56"/>
  <c r="BE33" i="56"/>
  <c r="BF33" i="56"/>
  <c r="F13" i="56"/>
  <c r="BI33" i="56"/>
  <c r="BH33" i="56"/>
  <c r="O31" i="56"/>
  <c r="AD31" i="56" s="1"/>
  <c r="BB31" i="56"/>
  <c r="BQ37" i="56"/>
  <c r="BP37" i="56" s="1"/>
  <c r="B37" i="56"/>
  <c r="A39" i="56"/>
  <c r="N35" i="56"/>
  <c r="CB35" i="56"/>
  <c r="AE35" i="56" s="1"/>
  <c r="U35" i="56"/>
  <c r="M35" i="56"/>
  <c r="BM29" i="56"/>
  <c r="BA27" i="56"/>
  <c r="AY27" i="56"/>
  <c r="AE33" i="56"/>
  <c r="AN11" i="56"/>
  <c r="AP11" i="56" s="1"/>
  <c r="AH11" i="56"/>
  <c r="AK11" i="56" s="1"/>
  <c r="BM27" i="56"/>
  <c r="BK27" i="56"/>
  <c r="AL29" i="56"/>
  <c r="AW29" i="56"/>
  <c r="AU29" i="56"/>
  <c r="AJ27" i="56"/>
  <c r="AO27" i="56"/>
  <c r="BO35" i="56"/>
  <c r="CM35" i="56"/>
  <c r="CF35" i="56"/>
  <c r="CG35" i="56" s="1"/>
  <c r="H29" i="56"/>
  <c r="H30" i="56" s="1"/>
  <c r="AJ29" i="56" s="1"/>
  <c r="AI29" i="56"/>
  <c r="AO29" i="56"/>
  <c r="BK27" i="58"/>
  <c r="AX27" i="61"/>
  <c r="AZ27" i="61"/>
  <c r="F32" i="61"/>
  <c r="O31" i="61"/>
  <c r="BB31" i="61"/>
  <c r="CH9" i="61"/>
  <c r="AQ9" i="61"/>
  <c r="P9" i="61"/>
  <c r="CI9" i="61"/>
  <c r="CJ9" i="61"/>
  <c r="CL9" i="61" s="1"/>
  <c r="R9" i="61" s="1"/>
  <c r="AM9" i="61"/>
  <c r="BQ37" i="61"/>
  <c r="BP37" i="61" s="1"/>
  <c r="B37" i="61"/>
  <c r="A39" i="61"/>
  <c r="T35" i="61"/>
  <c r="AS35" i="61"/>
  <c r="S35" i="61"/>
  <c r="N35" i="61"/>
  <c r="AR35" i="61"/>
  <c r="U35" i="61"/>
  <c r="CB35" i="61"/>
  <c r="AE35" i="61" s="1"/>
  <c r="M35" i="61"/>
  <c r="AS29" i="61"/>
  <c r="CK29" i="61"/>
  <c r="CM35" i="61"/>
  <c r="CF35" i="61"/>
  <c r="CG35" i="61" s="1"/>
  <c r="BO35" i="61"/>
  <c r="H29" i="61"/>
  <c r="H30" i="61" s="1"/>
  <c r="AJ29" i="61" s="1"/>
  <c r="AI29" i="61"/>
  <c r="BA27" i="61"/>
  <c r="AY27" i="61"/>
  <c r="AF31" i="61"/>
  <c r="G32" i="61"/>
  <c r="G31" i="61"/>
  <c r="AD31" i="61"/>
  <c r="AW29" i="61"/>
  <c r="AU29" i="61"/>
  <c r="AL29" i="61"/>
  <c r="AV29" i="61"/>
  <c r="BF33" i="61"/>
  <c r="C33" i="61"/>
  <c r="BH33" i="61"/>
  <c r="F13" i="61"/>
  <c r="C34" i="61"/>
  <c r="BI33" i="61"/>
  <c r="BE33" i="61"/>
  <c r="J29" i="61"/>
  <c r="L30" i="61"/>
  <c r="BC29" i="61"/>
  <c r="K29" i="61"/>
  <c r="BL29" i="61" s="1"/>
  <c r="J30" i="61"/>
  <c r="L29" i="61"/>
  <c r="I29" i="61"/>
  <c r="AR11" i="61"/>
  <c r="AT11" i="61" s="1"/>
  <c r="AN11" i="61"/>
  <c r="AP11" i="61" s="1"/>
  <c r="AH11" i="61"/>
  <c r="AK11" i="61" s="1"/>
  <c r="AV27" i="55"/>
  <c r="K27" i="55"/>
  <c r="BL27" i="55" s="1"/>
  <c r="I27" i="55"/>
  <c r="BK27" i="55" s="1"/>
  <c r="BC27" i="55"/>
  <c r="P11" i="53"/>
  <c r="AL11" i="53"/>
  <c r="AM11" i="53" s="1"/>
  <c r="AI29" i="52"/>
  <c r="AO27" i="55"/>
  <c r="BK25" i="54"/>
  <c r="BK25" i="55"/>
  <c r="S35" i="59"/>
  <c r="T35" i="59"/>
  <c r="U35" i="59"/>
  <c r="AT33" i="52"/>
  <c r="BK27" i="61"/>
  <c r="P9" i="59"/>
  <c r="AE33" i="60"/>
  <c r="BL23" i="59"/>
  <c r="BL25" i="58"/>
  <c r="Q9" i="57"/>
  <c r="CN9" i="57" s="1"/>
  <c r="BL23" i="52"/>
  <c r="BL23" i="55"/>
  <c r="Q9" i="58"/>
  <c r="CN9" i="58" s="1"/>
  <c r="U35" i="52"/>
  <c r="T35" i="52"/>
  <c r="S35" i="52"/>
  <c r="P9" i="60"/>
  <c r="U37" i="53"/>
  <c r="U37" i="58"/>
  <c r="T37" i="58"/>
  <c r="S37" i="58"/>
  <c r="U35" i="60"/>
  <c r="U35" i="51"/>
  <c r="P9" i="55"/>
  <c r="P9" i="52"/>
  <c r="U35" i="54"/>
  <c r="P9" i="51"/>
  <c r="Q9" i="53"/>
  <c r="CN9" i="53" s="1"/>
  <c r="P9" i="54"/>
  <c r="T35" i="55"/>
  <c r="S35" i="55"/>
  <c r="U35" i="55"/>
  <c r="U37" i="57"/>
  <c r="T37" i="57"/>
  <c r="S37" i="57"/>
  <c r="AZ25" i="59"/>
  <c r="BA27" i="57"/>
  <c r="BK25" i="59"/>
  <c r="BA25" i="59"/>
  <c r="AZ27" i="57"/>
  <c r="BA23" i="50"/>
  <c r="AV27" i="61"/>
  <c r="BM25" i="55"/>
  <c r="BJ25" i="55"/>
  <c r="AV25" i="55" s="1"/>
  <c r="BJ25" i="59"/>
  <c r="AV25" i="59" s="1"/>
  <c r="BG23" i="50"/>
  <c r="BK23" i="50" s="1"/>
  <c r="AZ23" i="50"/>
  <c r="BJ23" i="50"/>
  <c r="BL23" i="50" s="1"/>
  <c r="BM25" i="52"/>
  <c r="BM25" i="59"/>
  <c r="BJ25" i="52"/>
  <c r="AV25" i="52" s="1"/>
  <c r="BG27" i="57"/>
  <c r="BM27" i="57" s="1"/>
  <c r="BJ27" i="57"/>
  <c r="BL27" i="57" s="1"/>
  <c r="AZ25" i="51"/>
  <c r="BK25" i="51"/>
  <c r="BK25" i="52"/>
  <c r="AZ25" i="52"/>
  <c r="AV25" i="57"/>
  <c r="BM25" i="54"/>
  <c r="BJ25" i="54"/>
  <c r="AV25" i="54" s="1"/>
  <c r="BJ29" i="56"/>
  <c r="AV29" i="56" s="1"/>
  <c r="AE33" i="51"/>
  <c r="I27" i="54"/>
  <c r="BG27" i="54" s="1"/>
  <c r="K27" i="54"/>
  <c r="F32" i="55"/>
  <c r="F32" i="60"/>
  <c r="K27" i="60"/>
  <c r="F36" i="61"/>
  <c r="CK35" i="61" s="1"/>
  <c r="AV25" i="51"/>
  <c r="BM25" i="51"/>
  <c r="F34" i="53"/>
  <c r="CK33" i="53" s="1"/>
  <c r="BC29" i="57"/>
  <c r="BC29" i="53"/>
  <c r="F32" i="51"/>
  <c r="CK31" i="51" s="1"/>
  <c r="I27" i="52"/>
  <c r="I31" i="56"/>
  <c r="BG31" i="56" s="1"/>
  <c r="I29" i="57"/>
  <c r="F34" i="58"/>
  <c r="CK33" i="58" s="1"/>
  <c r="AL31" i="53"/>
  <c r="AW31" i="53"/>
  <c r="AU31" i="53"/>
  <c r="AU31" i="58"/>
  <c r="AL31" i="58"/>
  <c r="AW31" i="58"/>
  <c r="AW29" i="51"/>
  <c r="AU29" i="51"/>
  <c r="AL29" i="51"/>
  <c r="AW29" i="60"/>
  <c r="AL29" i="60"/>
  <c r="AU29" i="60"/>
  <c r="K27" i="52"/>
  <c r="BC31" i="56"/>
  <c r="I27" i="59"/>
  <c r="BC27" i="59"/>
  <c r="G31" i="60"/>
  <c r="G32" i="60" s="1"/>
  <c r="I27" i="51"/>
  <c r="BG27" i="51" s="1"/>
  <c r="BC27" i="52"/>
  <c r="BC27" i="54"/>
  <c r="K29" i="57"/>
  <c r="G34" i="61"/>
  <c r="H33" i="61" s="1"/>
  <c r="H34" i="61" s="1"/>
  <c r="AJ33" i="61" s="1"/>
  <c r="K27" i="51"/>
  <c r="BC27" i="51"/>
  <c r="K29" i="53"/>
  <c r="I29" i="53"/>
  <c r="BG29" i="53" s="1"/>
  <c r="K31" i="56"/>
  <c r="BC27" i="60"/>
  <c r="K27" i="59"/>
  <c r="I27" i="60"/>
  <c r="BG27" i="60" s="1"/>
  <c r="AW29" i="52"/>
  <c r="AI29" i="59"/>
  <c r="G34" i="57"/>
  <c r="H33" i="57" s="1"/>
  <c r="H34" i="57" s="1"/>
  <c r="AJ33" i="57" s="1"/>
  <c r="G32" i="52"/>
  <c r="H31" i="52" s="1"/>
  <c r="H32" i="52" s="1"/>
  <c r="AJ31" i="52" s="1"/>
  <c r="G33" i="57"/>
  <c r="AE33" i="55"/>
  <c r="AE33" i="59"/>
  <c r="AT35" i="57"/>
  <c r="AE33" i="52"/>
  <c r="G31" i="54"/>
  <c r="G32" i="54" s="1"/>
  <c r="AT33" i="55"/>
  <c r="AO27" i="59"/>
  <c r="AS31" i="59"/>
  <c r="AO29" i="59"/>
  <c r="AI29" i="60"/>
  <c r="CJ9" i="60"/>
  <c r="CL9" i="60" s="1"/>
  <c r="CI9" i="60"/>
  <c r="CH9" i="60"/>
  <c r="AQ9" i="60"/>
  <c r="S9" i="60" s="1"/>
  <c r="AM9" i="60"/>
  <c r="AF31" i="60"/>
  <c r="L29" i="60"/>
  <c r="J30" i="60"/>
  <c r="J29" i="60"/>
  <c r="L30" i="60"/>
  <c r="AX27" i="60"/>
  <c r="AZ27" i="60"/>
  <c r="B37" i="60"/>
  <c r="A39" i="60"/>
  <c r="BQ39" i="60" s="1"/>
  <c r="BP37" i="60"/>
  <c r="H29" i="60"/>
  <c r="H30" i="60" s="1"/>
  <c r="AJ29" i="60" s="1"/>
  <c r="C34" i="60"/>
  <c r="BH33" i="60"/>
  <c r="C33" i="60"/>
  <c r="BF33" i="60"/>
  <c r="BE33" i="60"/>
  <c r="F13" i="60"/>
  <c r="AN13" i="60" s="1"/>
  <c r="AP13" i="60" s="1"/>
  <c r="BI33" i="60"/>
  <c r="CM35" i="60"/>
  <c r="CF35" i="60"/>
  <c r="CG35" i="60" s="1"/>
  <c r="BO35" i="60"/>
  <c r="AH11" i="60"/>
  <c r="AK11" i="60" s="1"/>
  <c r="P11" i="60" s="1"/>
  <c r="AN11" i="60"/>
  <c r="AP11" i="60" s="1"/>
  <c r="CK29" i="60"/>
  <c r="AS29" i="60"/>
  <c r="CB35" i="60"/>
  <c r="N35" i="60"/>
  <c r="M35" i="60"/>
  <c r="CK31" i="60"/>
  <c r="BB31" i="60"/>
  <c r="O31" i="60"/>
  <c r="AD31" i="60" s="1"/>
  <c r="AY27" i="60"/>
  <c r="AV31" i="59"/>
  <c r="AU31" i="59"/>
  <c r="AW31" i="59"/>
  <c r="AL31" i="59"/>
  <c r="AY27" i="59"/>
  <c r="BA27" i="59"/>
  <c r="AH11" i="59"/>
  <c r="AK11" i="59" s="1"/>
  <c r="P11" i="59" s="1"/>
  <c r="AN11" i="59"/>
  <c r="AP11" i="59" s="1"/>
  <c r="BB31" i="59"/>
  <c r="O31" i="59"/>
  <c r="C34" i="59"/>
  <c r="BF33" i="59"/>
  <c r="BI33" i="59"/>
  <c r="BE33" i="59"/>
  <c r="C33" i="59"/>
  <c r="F13" i="59"/>
  <c r="AN13" i="59" s="1"/>
  <c r="AP13" i="59" s="1"/>
  <c r="BH33" i="59"/>
  <c r="CM35" i="59"/>
  <c r="CF35" i="59"/>
  <c r="CG35" i="59" s="1"/>
  <c r="BO35" i="59"/>
  <c r="AR35" i="59"/>
  <c r="CB35" i="59"/>
  <c r="AS35" i="59"/>
  <c r="M35" i="59"/>
  <c r="N35" i="59"/>
  <c r="AF31" i="59"/>
  <c r="G32" i="59"/>
  <c r="H31" i="59" s="1"/>
  <c r="H32" i="59" s="1"/>
  <c r="AJ31" i="59" s="1"/>
  <c r="CK31" i="59"/>
  <c r="AX27" i="59"/>
  <c r="AZ27" i="59"/>
  <c r="CJ9" i="59"/>
  <c r="CL9" i="59" s="1"/>
  <c r="R9" i="59" s="1"/>
  <c r="AM9" i="59"/>
  <c r="AQ9" i="59"/>
  <c r="CI9" i="59"/>
  <c r="CH9" i="59"/>
  <c r="BP37" i="59"/>
  <c r="A39" i="59"/>
  <c r="BQ39" i="59" s="1"/>
  <c r="B37" i="59"/>
  <c r="AT33" i="59"/>
  <c r="J30" i="59"/>
  <c r="L29" i="59"/>
  <c r="BJ29" i="59" s="1"/>
  <c r="L30" i="59"/>
  <c r="J29" i="59"/>
  <c r="BG29" i="59" s="1"/>
  <c r="AV29" i="59" s="1"/>
  <c r="G31" i="59"/>
  <c r="AS33" i="57"/>
  <c r="AS31" i="57"/>
  <c r="AO27" i="54"/>
  <c r="AE35" i="53"/>
  <c r="AT35" i="53"/>
  <c r="AS31" i="52"/>
  <c r="AO27" i="52"/>
  <c r="BH35" i="58"/>
  <c r="C36" i="58"/>
  <c r="BF35" i="58"/>
  <c r="BE35" i="58"/>
  <c r="BI35" i="58"/>
  <c r="C35" i="58"/>
  <c r="F15" i="58"/>
  <c r="AR15" i="58" s="1"/>
  <c r="AT15" i="58" s="1"/>
  <c r="T15" i="58" s="1"/>
  <c r="AH13" i="58"/>
  <c r="AK13" i="58" s="1"/>
  <c r="AR13" i="58"/>
  <c r="AT13" i="58" s="1"/>
  <c r="T13" i="58" s="1"/>
  <c r="AF33" i="58"/>
  <c r="G33" i="58"/>
  <c r="G34" i="58" s="1"/>
  <c r="H33" i="58" s="1"/>
  <c r="H34" i="58" s="1"/>
  <c r="AJ33" i="58" s="1"/>
  <c r="BB33" i="58"/>
  <c r="O33" i="58"/>
  <c r="AD33" i="58" s="1"/>
  <c r="AW33" i="58" s="1"/>
  <c r="BP39" i="58"/>
  <c r="B39" i="58"/>
  <c r="A41" i="58"/>
  <c r="BQ41" i="58" s="1"/>
  <c r="AZ29" i="58"/>
  <c r="AX29" i="58"/>
  <c r="AY29" i="58"/>
  <c r="BA29" i="58"/>
  <c r="AE35" i="58"/>
  <c r="L32" i="58"/>
  <c r="J32" i="58"/>
  <c r="J31" i="58"/>
  <c r="L31" i="58"/>
  <c r="AI31" i="58"/>
  <c r="AO31" i="58"/>
  <c r="CH11" i="58"/>
  <c r="AQ11" i="58"/>
  <c r="S11" i="58" s="1"/>
  <c r="AM11" i="58"/>
  <c r="CI11" i="58"/>
  <c r="CJ11" i="58"/>
  <c r="CL11" i="58" s="1"/>
  <c r="R11" i="58" s="1"/>
  <c r="BK29" i="58"/>
  <c r="BM29" i="58"/>
  <c r="CF37" i="58"/>
  <c r="CG37" i="58" s="1"/>
  <c r="BO37" i="58"/>
  <c r="CM37" i="58"/>
  <c r="AT35" i="58"/>
  <c r="N37" i="58"/>
  <c r="AR37" i="58"/>
  <c r="AS37" i="58"/>
  <c r="M37" i="58"/>
  <c r="CB37" i="58"/>
  <c r="AI31" i="57"/>
  <c r="BA29" i="57"/>
  <c r="AY29" i="57"/>
  <c r="CF37" i="57"/>
  <c r="CG37" i="57" s="1"/>
  <c r="BO37" i="57"/>
  <c r="CM37" i="57"/>
  <c r="AF33" i="57"/>
  <c r="AR37" i="57"/>
  <c r="CB37" i="57"/>
  <c r="N37" i="57"/>
  <c r="AS37" i="57"/>
  <c r="M37" i="57"/>
  <c r="AE35" i="57"/>
  <c r="CI11" i="57"/>
  <c r="CH11" i="57"/>
  <c r="AQ11" i="57"/>
  <c r="AM11" i="57"/>
  <c r="CJ11" i="57"/>
  <c r="CL11" i="57" s="1"/>
  <c r="R11" i="57" s="1"/>
  <c r="C36" i="57"/>
  <c r="BF35" i="57"/>
  <c r="BE35" i="57"/>
  <c r="BI35" i="57"/>
  <c r="C35" i="57"/>
  <c r="BH35" i="57"/>
  <c r="F15" i="57"/>
  <c r="AR15" i="57" s="1"/>
  <c r="AT15" i="57" s="1"/>
  <c r="T15" i="57" s="1"/>
  <c r="AU31" i="57"/>
  <c r="AW31" i="57"/>
  <c r="A41" i="57"/>
  <c r="BQ41" i="57" s="1"/>
  <c r="B39" i="57"/>
  <c r="BP39" i="57"/>
  <c r="AH13" i="57"/>
  <c r="AK13" i="57" s="1"/>
  <c r="P13" i="57" s="1"/>
  <c r="AR13" i="57"/>
  <c r="AT13" i="57" s="1"/>
  <c r="T13" i="57" s="1"/>
  <c r="CK33" i="57"/>
  <c r="AO33" i="57"/>
  <c r="AV33" i="57"/>
  <c r="AU33" i="57"/>
  <c r="AL33" i="57"/>
  <c r="AW33" i="57"/>
  <c r="H31" i="57"/>
  <c r="H32" i="57" s="1"/>
  <c r="AJ31" i="57" s="1"/>
  <c r="AZ29" i="57"/>
  <c r="AX29" i="57"/>
  <c r="J32" i="57"/>
  <c r="J31" i="57"/>
  <c r="BG31" i="57" s="1"/>
  <c r="L31" i="57"/>
  <c r="BJ31" i="57" s="1"/>
  <c r="L32" i="57"/>
  <c r="BB33" i="57"/>
  <c r="O33" i="57"/>
  <c r="BK31" i="56"/>
  <c r="N35" i="55"/>
  <c r="CB35" i="55"/>
  <c r="AS35" i="55"/>
  <c r="AR35" i="55"/>
  <c r="M35" i="55"/>
  <c r="CH9" i="55"/>
  <c r="AQ9" i="55"/>
  <c r="AM9" i="55"/>
  <c r="CJ9" i="55"/>
  <c r="CL9" i="55" s="1"/>
  <c r="R9" i="55" s="1"/>
  <c r="CI9" i="55"/>
  <c r="AZ27" i="55"/>
  <c r="AX27" i="55"/>
  <c r="AY27" i="55"/>
  <c r="BA27" i="55"/>
  <c r="A39" i="55"/>
  <c r="BQ39" i="55" s="1"/>
  <c r="BP37" i="55"/>
  <c r="B37" i="55"/>
  <c r="AL29" i="55"/>
  <c r="AW29" i="55"/>
  <c r="AU29" i="55"/>
  <c r="AV29" i="55"/>
  <c r="AF31" i="55"/>
  <c r="G31" i="55"/>
  <c r="G32" i="55" s="1"/>
  <c r="BB31" i="55"/>
  <c r="O31" i="55"/>
  <c r="AD31" i="55" s="1"/>
  <c r="BM27" i="55"/>
  <c r="J30" i="55"/>
  <c r="J29" i="55"/>
  <c r="I29" i="55"/>
  <c r="BC29" i="55"/>
  <c r="L30" i="55"/>
  <c r="L29" i="55"/>
  <c r="K29" i="55"/>
  <c r="BL29" i="55" s="1"/>
  <c r="AI29" i="55"/>
  <c r="AO29" i="55"/>
  <c r="AR11" i="55"/>
  <c r="AT11" i="55" s="1"/>
  <c r="T11" i="55" s="1"/>
  <c r="AH11" i="55"/>
  <c r="AK11" i="55" s="1"/>
  <c r="P11" i="55" s="1"/>
  <c r="CK31" i="55"/>
  <c r="BH33" i="55"/>
  <c r="C34" i="55"/>
  <c r="BI33" i="55"/>
  <c r="C33" i="55"/>
  <c r="BF33" i="55"/>
  <c r="BE33" i="55"/>
  <c r="F13" i="55"/>
  <c r="AN13" i="55" s="1"/>
  <c r="AP13" i="55" s="1"/>
  <c r="CF35" i="55"/>
  <c r="CG35" i="55" s="1"/>
  <c r="BO35" i="55"/>
  <c r="CM35" i="55"/>
  <c r="CF35" i="54"/>
  <c r="CG35" i="54" s="1"/>
  <c r="BO35" i="54"/>
  <c r="CM35" i="54"/>
  <c r="BP37" i="54"/>
  <c r="B37" i="54"/>
  <c r="A39" i="54"/>
  <c r="BQ39" i="54" s="1"/>
  <c r="AE33" i="54"/>
  <c r="AY27" i="54"/>
  <c r="AF31" i="54"/>
  <c r="BB31" i="54"/>
  <c r="O31" i="54"/>
  <c r="AD31" i="54" s="1"/>
  <c r="AH11" i="54"/>
  <c r="AK11" i="54" s="1"/>
  <c r="P11" i="54" s="1"/>
  <c r="AR11" i="54"/>
  <c r="AT11" i="54" s="1"/>
  <c r="CK31" i="54"/>
  <c r="AX27" i="54"/>
  <c r="AW29" i="54"/>
  <c r="AV29" i="54"/>
  <c r="AU29" i="54"/>
  <c r="AL29" i="54"/>
  <c r="CI9" i="54"/>
  <c r="CH9" i="54"/>
  <c r="CJ9" i="54"/>
  <c r="CL9" i="54" s="1"/>
  <c r="R9" i="54" s="1"/>
  <c r="AM9" i="54"/>
  <c r="AQ9" i="54"/>
  <c r="CB35" i="54"/>
  <c r="AE35" i="54" s="1"/>
  <c r="N35" i="54"/>
  <c r="M35" i="54"/>
  <c r="AI29" i="54"/>
  <c r="AO29" i="54"/>
  <c r="I29" i="54"/>
  <c r="L29" i="54"/>
  <c r="L30" i="54"/>
  <c r="BC29" i="54"/>
  <c r="K29" i="54"/>
  <c r="BL29" i="54" s="1"/>
  <c r="J30" i="54"/>
  <c r="J29" i="54"/>
  <c r="BI33" i="54"/>
  <c r="BE33" i="54"/>
  <c r="C33" i="54"/>
  <c r="BH33" i="54"/>
  <c r="F13" i="54"/>
  <c r="AN13" i="54" s="1"/>
  <c r="AP13" i="54" s="1"/>
  <c r="C34" i="54"/>
  <c r="BF33" i="54"/>
  <c r="CB37" i="53"/>
  <c r="N37" i="53"/>
  <c r="M37" i="53"/>
  <c r="AO29" i="53"/>
  <c r="BI35" i="53"/>
  <c r="BE35" i="53"/>
  <c r="C35" i="53"/>
  <c r="BH35" i="53"/>
  <c r="C36" i="53"/>
  <c r="BF35" i="53"/>
  <c r="F15" i="53"/>
  <c r="AR13" i="53"/>
  <c r="AT13" i="53" s="1"/>
  <c r="T13" i="53" s="1"/>
  <c r="AH13" i="53"/>
  <c r="AK13" i="53" s="1"/>
  <c r="P13" i="53" s="1"/>
  <c r="BB33" i="53"/>
  <c r="O33" i="53"/>
  <c r="AD33" i="53" s="1"/>
  <c r="BK29" i="53"/>
  <c r="CF37" i="53"/>
  <c r="CG37" i="53" s="1"/>
  <c r="BO37" i="53"/>
  <c r="CM37" i="53"/>
  <c r="L31" i="53"/>
  <c r="L32" i="53"/>
  <c r="J32" i="53"/>
  <c r="J31" i="53"/>
  <c r="AI31" i="53"/>
  <c r="AF33" i="53"/>
  <c r="G33" i="53"/>
  <c r="G34" i="53" s="1"/>
  <c r="H31" i="53"/>
  <c r="H32" i="53" s="1"/>
  <c r="AJ31" i="53" s="1"/>
  <c r="A41" i="53"/>
  <c r="BQ41" i="53" s="1"/>
  <c r="BP39" i="53"/>
  <c r="B39" i="53"/>
  <c r="CH11" i="53"/>
  <c r="CI11" i="53"/>
  <c r="AQ11" i="53"/>
  <c r="S11" i="53" s="1"/>
  <c r="CJ11" i="53"/>
  <c r="CL11" i="53" s="1"/>
  <c r="R11" i="53" s="1"/>
  <c r="AY29" i="53"/>
  <c r="AX29" i="53"/>
  <c r="AZ29" i="53"/>
  <c r="AS35" i="52"/>
  <c r="AR35" i="52"/>
  <c r="M35" i="52"/>
  <c r="CB35" i="52"/>
  <c r="N35" i="52"/>
  <c r="AR11" i="52"/>
  <c r="AT11" i="52" s="1"/>
  <c r="AH11" i="52"/>
  <c r="AK11" i="52" s="1"/>
  <c r="P11" i="52" s="1"/>
  <c r="AF31" i="52"/>
  <c r="G31" i="52"/>
  <c r="CH9" i="52"/>
  <c r="AQ9" i="52"/>
  <c r="AM9" i="52"/>
  <c r="CJ9" i="52"/>
  <c r="CL9" i="52" s="1"/>
  <c r="R9" i="52" s="1"/>
  <c r="CI9" i="52"/>
  <c r="AO29" i="52"/>
  <c r="A39" i="52"/>
  <c r="BQ39" i="52" s="1"/>
  <c r="BP37" i="52"/>
  <c r="B37" i="52"/>
  <c r="L30" i="52"/>
  <c r="J30" i="52"/>
  <c r="J29" i="52"/>
  <c r="BG29" i="52" s="1"/>
  <c r="L29" i="52"/>
  <c r="BJ29" i="52" s="1"/>
  <c r="AY27" i="52"/>
  <c r="O31" i="52"/>
  <c r="BB31" i="52"/>
  <c r="CK31" i="52"/>
  <c r="C34" i="52"/>
  <c r="BF33" i="52"/>
  <c r="F13" i="52"/>
  <c r="AN13" i="52" s="1"/>
  <c r="AP13" i="52" s="1"/>
  <c r="BI33" i="52"/>
  <c r="BE33" i="52"/>
  <c r="C33" i="52"/>
  <c r="BH33" i="52"/>
  <c r="AW31" i="52"/>
  <c r="AV31" i="52"/>
  <c r="AU31" i="52"/>
  <c r="AL31" i="52"/>
  <c r="CM35" i="52"/>
  <c r="BO35" i="52"/>
  <c r="CF35" i="52"/>
  <c r="CG35" i="52" s="1"/>
  <c r="AZ27" i="52"/>
  <c r="AX27" i="52"/>
  <c r="BB31" i="51"/>
  <c r="O31" i="51"/>
  <c r="AD31" i="51" s="1"/>
  <c r="CJ9" i="51"/>
  <c r="CL9" i="51" s="1"/>
  <c r="R9" i="51" s="1"/>
  <c r="CI9" i="51"/>
  <c r="Q9" i="51" s="1"/>
  <c r="CH9" i="51"/>
  <c r="AM9" i="51"/>
  <c r="AQ9" i="51"/>
  <c r="S9" i="51" s="1"/>
  <c r="BI33" i="51"/>
  <c r="BE33" i="51"/>
  <c r="C33" i="51"/>
  <c r="BH33" i="51"/>
  <c r="C34" i="51"/>
  <c r="BF33" i="51"/>
  <c r="F13" i="51"/>
  <c r="AN13" i="51" s="1"/>
  <c r="AP13" i="51" s="1"/>
  <c r="L30" i="51"/>
  <c r="L29" i="51"/>
  <c r="J30" i="51"/>
  <c r="J29" i="51"/>
  <c r="BP37" i="51"/>
  <c r="A39" i="51"/>
  <c r="BQ39" i="51" s="1"/>
  <c r="B37" i="51"/>
  <c r="CM35" i="51"/>
  <c r="CF35" i="51"/>
  <c r="CG35" i="51" s="1"/>
  <c r="BO35" i="51"/>
  <c r="BK27" i="51"/>
  <c r="AX27" i="51"/>
  <c r="AZ27" i="51"/>
  <c r="AH11" i="51"/>
  <c r="AK11" i="51" s="1"/>
  <c r="P11" i="51" s="1"/>
  <c r="AR11" i="51"/>
  <c r="AT11" i="51" s="1"/>
  <c r="AF31" i="51"/>
  <c r="G31" i="51"/>
  <c r="G32" i="51" s="1"/>
  <c r="AI29" i="51"/>
  <c r="CB35" i="51"/>
  <c r="N35" i="51"/>
  <c r="M35" i="51"/>
  <c r="H29" i="51"/>
  <c r="H30" i="51" s="1"/>
  <c r="AJ29" i="51" s="1"/>
  <c r="BA27" i="51"/>
  <c r="AY27" i="51"/>
  <c r="AO25" i="50"/>
  <c r="AS27" i="50"/>
  <c r="AV25" i="50"/>
  <c r="BC25" i="50"/>
  <c r="I25" i="50"/>
  <c r="K25" i="50"/>
  <c r="BM23" i="50" l="1"/>
  <c r="BO31" i="50"/>
  <c r="CM31" i="50"/>
  <c r="CF31" i="50"/>
  <c r="CG31" i="50" s="1"/>
  <c r="O27" i="50"/>
  <c r="BB27" i="50"/>
  <c r="AS25" i="50"/>
  <c r="CK25" i="50"/>
  <c r="AE29" i="50"/>
  <c r="BI29" i="50"/>
  <c r="F9" i="50"/>
  <c r="BH29" i="50"/>
  <c r="C29" i="50"/>
  <c r="AF29" i="50" s="1"/>
  <c r="BF29" i="50"/>
  <c r="C30" i="50"/>
  <c r="BE29" i="50"/>
  <c r="F30" i="50"/>
  <c r="AS29" i="50" s="1"/>
  <c r="BQ33" i="50"/>
  <c r="BP33" i="50" s="1"/>
  <c r="A35" i="50"/>
  <c r="B33" i="50"/>
  <c r="H23" i="50"/>
  <c r="H24" i="50" s="1"/>
  <c r="AJ23" i="50" s="1"/>
  <c r="AI23" i="50"/>
  <c r="AU25" i="50"/>
  <c r="AW25" i="50"/>
  <c r="U31" i="50"/>
  <c r="CB31" i="50"/>
  <c r="T31" i="50"/>
  <c r="N31" i="50"/>
  <c r="S31" i="50"/>
  <c r="M31" i="50"/>
  <c r="AF27" i="50"/>
  <c r="AD27" i="50"/>
  <c r="G27" i="50"/>
  <c r="G28" i="50" s="1"/>
  <c r="AI25" i="50"/>
  <c r="H25" i="50"/>
  <c r="H26" i="50" s="1"/>
  <c r="AJ25" i="50" s="1"/>
  <c r="L25" i="50"/>
  <c r="BJ25" i="50" s="1"/>
  <c r="BL25" i="50" s="1"/>
  <c r="J26" i="50"/>
  <c r="L26" i="50"/>
  <c r="J25" i="50"/>
  <c r="BG25" i="50" s="1"/>
  <c r="BK25" i="50" s="1"/>
  <c r="AO31" i="52"/>
  <c r="U37" i="56"/>
  <c r="CB37" i="56"/>
  <c r="AE37" i="56" s="1"/>
  <c r="M37" i="56"/>
  <c r="N37" i="56"/>
  <c r="J31" i="56"/>
  <c r="J32" i="56"/>
  <c r="L32" i="56"/>
  <c r="AY31" i="56" s="1"/>
  <c r="L31" i="56"/>
  <c r="AN13" i="56"/>
  <c r="AP13" i="56" s="1"/>
  <c r="AH13" i="56"/>
  <c r="AK13" i="56" s="1"/>
  <c r="O33" i="56"/>
  <c r="AD33" i="56" s="1"/>
  <c r="BB33" i="56"/>
  <c r="AY29" i="56"/>
  <c r="BA29" i="56"/>
  <c r="CF37" i="56"/>
  <c r="CG37" i="56" s="1"/>
  <c r="BO37" i="56"/>
  <c r="CM37" i="56"/>
  <c r="C36" i="56"/>
  <c r="C35" i="56"/>
  <c r="BF35" i="56"/>
  <c r="BH35" i="56"/>
  <c r="BE35" i="56"/>
  <c r="BI35" i="56"/>
  <c r="F15" i="56"/>
  <c r="P11" i="56"/>
  <c r="AQ11" i="56"/>
  <c r="S11" i="56" s="1"/>
  <c r="CJ11" i="56"/>
  <c r="CL11" i="56" s="1"/>
  <c r="R11" i="56" s="1"/>
  <c r="AM11" i="56"/>
  <c r="CH11" i="56"/>
  <c r="CI11" i="56"/>
  <c r="Q11" i="56" s="1"/>
  <c r="AF33" i="56"/>
  <c r="G33" i="56"/>
  <c r="G34" i="56" s="1"/>
  <c r="AZ29" i="56"/>
  <c r="AX29" i="56"/>
  <c r="BQ39" i="56"/>
  <c r="BP39" i="56" s="1"/>
  <c r="A41" i="56"/>
  <c r="B39" i="56"/>
  <c r="AL31" i="56"/>
  <c r="AW31" i="56"/>
  <c r="AU31" i="56"/>
  <c r="P11" i="61"/>
  <c r="AM11" i="61"/>
  <c r="CJ11" i="61"/>
  <c r="CL11" i="61" s="1"/>
  <c r="R11" i="61" s="1"/>
  <c r="CH11" i="61"/>
  <c r="CI11" i="61"/>
  <c r="AQ11" i="61"/>
  <c r="BA29" i="61"/>
  <c r="AY29" i="61"/>
  <c r="BB33" i="61"/>
  <c r="O33" i="61"/>
  <c r="AD33" i="61" s="1"/>
  <c r="AX29" i="61"/>
  <c r="AZ29" i="61"/>
  <c r="AN13" i="61"/>
  <c r="AP13" i="61" s="1"/>
  <c r="AH13" i="61"/>
  <c r="AK13" i="61" s="1"/>
  <c r="AR13" i="61"/>
  <c r="AT13" i="61" s="1"/>
  <c r="T13" i="61" s="1"/>
  <c r="AU31" i="61"/>
  <c r="AW31" i="61"/>
  <c r="AV31" i="61"/>
  <c r="AL31" i="61"/>
  <c r="BF35" i="61"/>
  <c r="BI35" i="61"/>
  <c r="BE35" i="61"/>
  <c r="F15" i="61"/>
  <c r="BH35" i="61"/>
  <c r="C36" i="61"/>
  <c r="C35" i="61"/>
  <c r="AT35" i="61"/>
  <c r="AS31" i="61"/>
  <c r="CK31" i="61"/>
  <c r="T37" i="61"/>
  <c r="N37" i="61"/>
  <c r="CB37" i="61"/>
  <c r="AE37" i="61" s="1"/>
  <c r="S37" i="61"/>
  <c r="AS37" i="61"/>
  <c r="AR37" i="61"/>
  <c r="AT37" i="61" s="1"/>
  <c r="M37" i="61"/>
  <c r="U37" i="61"/>
  <c r="BQ39" i="61"/>
  <c r="BP39" i="61" s="1"/>
  <c r="A41" i="61"/>
  <c r="B39" i="61"/>
  <c r="BK29" i="61"/>
  <c r="BM29" i="61"/>
  <c r="AF33" i="61"/>
  <c r="G33" i="61"/>
  <c r="H31" i="61"/>
  <c r="H32" i="61" s="1"/>
  <c r="AJ31" i="61" s="1"/>
  <c r="AI31" i="61"/>
  <c r="CF37" i="61"/>
  <c r="CG37" i="61" s="1"/>
  <c r="CM37" i="61"/>
  <c r="BO37" i="61"/>
  <c r="Q9" i="61"/>
  <c r="CN9" i="61" s="1"/>
  <c r="L31" i="61"/>
  <c r="K31" i="61"/>
  <c r="BL31" i="61" s="1"/>
  <c r="J32" i="61"/>
  <c r="L32" i="61"/>
  <c r="BC31" i="61"/>
  <c r="I31" i="61"/>
  <c r="J31" i="61"/>
  <c r="F34" i="54"/>
  <c r="CK33" i="54" s="1"/>
  <c r="AV29" i="52"/>
  <c r="BC31" i="57"/>
  <c r="AV31" i="57"/>
  <c r="AE35" i="60"/>
  <c r="AE35" i="51"/>
  <c r="K31" i="57"/>
  <c r="BL31" i="57" s="1"/>
  <c r="I29" i="59"/>
  <c r="K29" i="52"/>
  <c r="BL29" i="52" s="1"/>
  <c r="Q11" i="53"/>
  <c r="CN11" i="53" s="1"/>
  <c r="I31" i="57"/>
  <c r="BM31" i="57" s="1"/>
  <c r="K29" i="59"/>
  <c r="BL29" i="59" s="1"/>
  <c r="I29" i="52"/>
  <c r="BK29" i="52" s="1"/>
  <c r="BC29" i="52"/>
  <c r="P13" i="58"/>
  <c r="AL13" i="58"/>
  <c r="BC29" i="59"/>
  <c r="AL15" i="61"/>
  <c r="T37" i="59"/>
  <c r="S37" i="59"/>
  <c r="U37" i="59"/>
  <c r="CN9" i="60"/>
  <c r="CN9" i="51"/>
  <c r="Q9" i="59"/>
  <c r="CN9" i="59" s="1"/>
  <c r="Q13" i="61"/>
  <c r="BL25" i="59"/>
  <c r="BK27" i="57"/>
  <c r="BL29" i="56"/>
  <c r="BL25" i="55"/>
  <c r="BL25" i="54"/>
  <c r="BL25" i="52"/>
  <c r="Q9" i="54"/>
  <c r="CN9" i="54" s="1"/>
  <c r="Q9" i="52"/>
  <c r="CN9" i="52" s="1"/>
  <c r="BK27" i="60"/>
  <c r="AL9" i="50"/>
  <c r="U37" i="52"/>
  <c r="T37" i="52"/>
  <c r="S37" i="52"/>
  <c r="T37" i="54"/>
  <c r="S37" i="54"/>
  <c r="U37" i="54"/>
  <c r="Q9" i="55"/>
  <c r="CN9" i="55" s="1"/>
  <c r="U39" i="57"/>
  <c r="T39" i="57"/>
  <c r="S39" i="57"/>
  <c r="Q11" i="58"/>
  <c r="CN11" i="58" s="1"/>
  <c r="U39" i="53"/>
  <c r="U39" i="58"/>
  <c r="U37" i="60"/>
  <c r="U37" i="51"/>
  <c r="T37" i="55"/>
  <c r="S37" i="55"/>
  <c r="U37" i="55"/>
  <c r="Q11" i="57"/>
  <c r="CN11" i="57" s="1"/>
  <c r="BA27" i="52"/>
  <c r="BK27" i="54"/>
  <c r="AZ27" i="54"/>
  <c r="BJ27" i="59"/>
  <c r="BL27" i="59" s="1"/>
  <c r="BJ29" i="57"/>
  <c r="BL29" i="57" s="1"/>
  <c r="AI33" i="57"/>
  <c r="BJ27" i="52"/>
  <c r="BL27" i="52" s="1"/>
  <c r="BG27" i="59"/>
  <c r="AV27" i="59" s="1"/>
  <c r="BG27" i="52"/>
  <c r="BK27" i="52" s="1"/>
  <c r="BG29" i="57"/>
  <c r="AV23" i="50"/>
  <c r="BA27" i="54"/>
  <c r="BA27" i="60"/>
  <c r="AV27" i="57"/>
  <c r="BM31" i="56"/>
  <c r="BM27" i="54"/>
  <c r="F38" i="61"/>
  <c r="CK37" i="61" s="1"/>
  <c r="AO33" i="61"/>
  <c r="BJ31" i="56"/>
  <c r="AV31" i="56" s="1"/>
  <c r="BJ27" i="54"/>
  <c r="AV27" i="54" s="1"/>
  <c r="BM27" i="51"/>
  <c r="BM27" i="60"/>
  <c r="BC33" i="56"/>
  <c r="BJ27" i="60"/>
  <c r="AV27" i="60" s="1"/>
  <c r="BJ27" i="51"/>
  <c r="AV27" i="51" s="1"/>
  <c r="BK29" i="57"/>
  <c r="I33" i="56"/>
  <c r="BG33" i="56" s="1"/>
  <c r="BA29" i="53"/>
  <c r="I29" i="60"/>
  <c r="BC33" i="61"/>
  <c r="F36" i="53"/>
  <c r="CK35" i="53" s="1"/>
  <c r="F34" i="51"/>
  <c r="F34" i="52"/>
  <c r="CK33" i="52" s="1"/>
  <c r="F36" i="58"/>
  <c r="CK35" i="58" s="1"/>
  <c r="K29" i="51"/>
  <c r="F36" i="57"/>
  <c r="CK35" i="57" s="1"/>
  <c r="I33" i="61"/>
  <c r="F34" i="55"/>
  <c r="CK33" i="55" s="1"/>
  <c r="K33" i="56"/>
  <c r="F34" i="60"/>
  <c r="BM29" i="53"/>
  <c r="BJ29" i="53"/>
  <c r="AV29" i="53" s="1"/>
  <c r="F34" i="59"/>
  <c r="CK33" i="59" s="1"/>
  <c r="BC29" i="60"/>
  <c r="AW31" i="51"/>
  <c r="AL31" i="51"/>
  <c r="AU31" i="51"/>
  <c r="BC29" i="51"/>
  <c r="K31" i="58"/>
  <c r="AU33" i="58"/>
  <c r="K33" i="61"/>
  <c r="AI33" i="61"/>
  <c r="I29" i="51"/>
  <c r="K31" i="53"/>
  <c r="I31" i="58"/>
  <c r="BG31" i="58" s="1"/>
  <c r="BC31" i="58"/>
  <c r="AL33" i="58"/>
  <c r="I31" i="53"/>
  <c r="BG31" i="53" s="1"/>
  <c r="BC31" i="53"/>
  <c r="K29" i="60"/>
  <c r="AI31" i="52"/>
  <c r="G35" i="58"/>
  <c r="G36" i="58" s="1"/>
  <c r="G35" i="57"/>
  <c r="G36" i="57" s="1"/>
  <c r="H35" i="57" s="1"/>
  <c r="H36" i="57" s="1"/>
  <c r="AJ35" i="57" s="1"/>
  <c r="AT35" i="52"/>
  <c r="AE35" i="59"/>
  <c r="AO29" i="60"/>
  <c r="N37" i="60"/>
  <c r="M37" i="60"/>
  <c r="CB37" i="60"/>
  <c r="AZ29" i="60"/>
  <c r="AX29" i="60"/>
  <c r="AL31" i="60"/>
  <c r="AW31" i="60"/>
  <c r="AU31" i="60"/>
  <c r="BH35" i="60"/>
  <c r="BE35" i="60"/>
  <c r="BI35" i="60"/>
  <c r="C35" i="60"/>
  <c r="C36" i="60"/>
  <c r="BF35" i="60"/>
  <c r="F15" i="60"/>
  <c r="AN15" i="60" s="1"/>
  <c r="AP15" i="60" s="1"/>
  <c r="AR13" i="60"/>
  <c r="AT13" i="60" s="1"/>
  <c r="T13" i="60" s="1"/>
  <c r="AH13" i="60"/>
  <c r="AK13" i="60" s="1"/>
  <c r="P13" i="60" s="1"/>
  <c r="O33" i="60"/>
  <c r="AD33" i="60" s="1"/>
  <c r="BB33" i="60"/>
  <c r="BP39" i="60"/>
  <c r="B39" i="60"/>
  <c r="A41" i="60"/>
  <c r="BQ41" i="60" s="1"/>
  <c r="AY29" i="60"/>
  <c r="CH11" i="60"/>
  <c r="CJ11" i="60"/>
  <c r="CL11" i="60" s="1"/>
  <c r="R11" i="60" s="1"/>
  <c r="CI11" i="60"/>
  <c r="AM11" i="60"/>
  <c r="AQ11" i="60"/>
  <c r="S11" i="60" s="1"/>
  <c r="AF33" i="60"/>
  <c r="G33" i="60"/>
  <c r="G34" i="60" s="1"/>
  <c r="H33" i="60" s="1"/>
  <c r="H34" i="60" s="1"/>
  <c r="AJ33" i="60" s="1"/>
  <c r="CF37" i="60"/>
  <c r="CG37" i="60" s="1"/>
  <c r="BO37" i="60"/>
  <c r="CM37" i="60"/>
  <c r="AI31" i="60"/>
  <c r="J32" i="60"/>
  <c r="J31" i="60"/>
  <c r="L31" i="60"/>
  <c r="L32" i="60"/>
  <c r="H31" i="60"/>
  <c r="H32" i="60" s="1"/>
  <c r="AJ31" i="60" s="1"/>
  <c r="N37" i="59"/>
  <c r="CB37" i="59"/>
  <c r="AS37" i="59"/>
  <c r="M37" i="59"/>
  <c r="AR37" i="59"/>
  <c r="AI31" i="59"/>
  <c r="AO31" i="59"/>
  <c r="AT35" i="59"/>
  <c r="AF33" i="59"/>
  <c r="G33" i="59"/>
  <c r="G34" i="59" s="1"/>
  <c r="BH35" i="59"/>
  <c r="BF35" i="59"/>
  <c r="C35" i="59"/>
  <c r="BE35" i="59"/>
  <c r="C36" i="59"/>
  <c r="BI35" i="59"/>
  <c r="F15" i="59"/>
  <c r="AN15" i="59" s="1"/>
  <c r="AP15" i="59" s="1"/>
  <c r="BB33" i="59"/>
  <c r="O33" i="59"/>
  <c r="AD33" i="59" s="1"/>
  <c r="CH11" i="59"/>
  <c r="AM11" i="59"/>
  <c r="AQ11" i="59"/>
  <c r="S11" i="59" s="1"/>
  <c r="CJ11" i="59"/>
  <c r="CL11" i="59" s="1"/>
  <c r="R11" i="59" s="1"/>
  <c r="CI11" i="59"/>
  <c r="BO37" i="59"/>
  <c r="CM37" i="59"/>
  <c r="CF37" i="59"/>
  <c r="CG37" i="59" s="1"/>
  <c r="AH13" i="59"/>
  <c r="AK13" i="59" s="1"/>
  <c r="P13" i="59" s="1"/>
  <c r="AR13" i="59"/>
  <c r="AT13" i="59" s="1"/>
  <c r="T13" i="59" s="1"/>
  <c r="BA29" i="59"/>
  <c r="AY29" i="59"/>
  <c r="BK29" i="59"/>
  <c r="BM29" i="59"/>
  <c r="AX29" i="59"/>
  <c r="AZ29" i="59"/>
  <c r="BP39" i="59"/>
  <c r="B39" i="59"/>
  <c r="A41" i="59"/>
  <c r="BQ41" i="59" s="1"/>
  <c r="L31" i="59"/>
  <c r="L32" i="59"/>
  <c r="BC31" i="59"/>
  <c r="K31" i="59"/>
  <c r="BL31" i="59" s="1"/>
  <c r="J31" i="59"/>
  <c r="J32" i="59"/>
  <c r="I31" i="59"/>
  <c r="AE37" i="58"/>
  <c r="AT37" i="57"/>
  <c r="AE37" i="57"/>
  <c r="AT35" i="55"/>
  <c r="AO29" i="51"/>
  <c r="AT37" i="58"/>
  <c r="AY31" i="58"/>
  <c r="A43" i="58"/>
  <c r="BQ43" i="58" s="1"/>
  <c r="BP41" i="58"/>
  <c r="B41" i="58"/>
  <c r="J34" i="58"/>
  <c r="L33" i="58"/>
  <c r="L34" i="58"/>
  <c r="J33" i="58"/>
  <c r="AH15" i="58"/>
  <c r="AK15" i="58" s="1"/>
  <c r="P15" i="58" s="1"/>
  <c r="AN15" i="58"/>
  <c r="AP15" i="58" s="1"/>
  <c r="BB35" i="58"/>
  <c r="O35" i="58"/>
  <c r="AD35" i="58" s="1"/>
  <c r="CJ13" i="58"/>
  <c r="CL13" i="58" s="1"/>
  <c r="R13" i="58" s="1"/>
  <c r="CI13" i="58"/>
  <c r="CH13" i="58"/>
  <c r="AQ13" i="58"/>
  <c r="S13" i="58" s="1"/>
  <c r="AM13" i="58"/>
  <c r="C38" i="58"/>
  <c r="BF37" i="58"/>
  <c r="BH37" i="58"/>
  <c r="BI37" i="58"/>
  <c r="C37" i="58"/>
  <c r="BE37" i="58"/>
  <c r="F17" i="58"/>
  <c r="AX31" i="58"/>
  <c r="CF39" i="58"/>
  <c r="CG39" i="58" s="1"/>
  <c r="BO39" i="58"/>
  <c r="CM39" i="58"/>
  <c r="AI33" i="58"/>
  <c r="AO33" i="58"/>
  <c r="AF35" i="58"/>
  <c r="CB39" i="58"/>
  <c r="N39" i="58"/>
  <c r="M39" i="58"/>
  <c r="L33" i="57"/>
  <c r="L34" i="57"/>
  <c r="K33" i="57"/>
  <c r="BL33" i="57" s="1"/>
  <c r="J34" i="57"/>
  <c r="BC33" i="57"/>
  <c r="J33" i="57"/>
  <c r="I33" i="57"/>
  <c r="AY31" i="57"/>
  <c r="BA31" i="57"/>
  <c r="CF39" i="57"/>
  <c r="CG39" i="57" s="1"/>
  <c r="BO39" i="57"/>
  <c r="CM39" i="57"/>
  <c r="AO31" i="57"/>
  <c r="BK31" i="57"/>
  <c r="A43" i="57"/>
  <c r="BQ43" i="57" s="1"/>
  <c r="BP41" i="57"/>
  <c r="B41" i="57"/>
  <c r="AX31" i="57"/>
  <c r="AZ31" i="57"/>
  <c r="AQ13" i="57"/>
  <c r="S13" i="57" s="1"/>
  <c r="AM13" i="57"/>
  <c r="CJ13" i="57"/>
  <c r="CL13" i="57" s="1"/>
  <c r="R13" i="57" s="1"/>
  <c r="CI13" i="57"/>
  <c r="Q13" i="57" s="1"/>
  <c r="CH13" i="57"/>
  <c r="AH15" i="57"/>
  <c r="AK15" i="57" s="1"/>
  <c r="P15" i="57" s="1"/>
  <c r="AN15" i="57"/>
  <c r="AP15" i="57" s="1"/>
  <c r="AF35" i="57"/>
  <c r="BH37" i="57"/>
  <c r="BI37" i="57"/>
  <c r="C38" i="57"/>
  <c r="BF37" i="57"/>
  <c r="C37" i="57"/>
  <c r="BE37" i="57"/>
  <c r="F17" i="57"/>
  <c r="AR17" i="57" s="1"/>
  <c r="AT17" i="57" s="1"/>
  <c r="T17" i="57" s="1"/>
  <c r="CB39" i="57"/>
  <c r="N39" i="57"/>
  <c r="M39" i="57"/>
  <c r="BB35" i="57"/>
  <c r="O35" i="57"/>
  <c r="AD35" i="57" s="1"/>
  <c r="AO35" i="56"/>
  <c r="AR37" i="55"/>
  <c r="CB37" i="55"/>
  <c r="AS37" i="55"/>
  <c r="N37" i="55"/>
  <c r="M37" i="55"/>
  <c r="AR13" i="55"/>
  <c r="AT13" i="55" s="1"/>
  <c r="T13" i="55" s="1"/>
  <c r="AH13" i="55"/>
  <c r="AK13" i="55" s="1"/>
  <c r="BB33" i="55"/>
  <c r="O33" i="55"/>
  <c r="AD33" i="55" s="1"/>
  <c r="BA29" i="55"/>
  <c r="AY29" i="55"/>
  <c r="AX29" i="55"/>
  <c r="AZ29" i="55"/>
  <c r="J32" i="55"/>
  <c r="L32" i="55"/>
  <c r="L31" i="55"/>
  <c r="J31" i="55"/>
  <c r="A41" i="55"/>
  <c r="BQ41" i="55" s="1"/>
  <c r="BP39" i="55"/>
  <c r="B39" i="55"/>
  <c r="AE35" i="55"/>
  <c r="AF33" i="55"/>
  <c r="G33" i="55"/>
  <c r="G34" i="55" s="1"/>
  <c r="AI31" i="55"/>
  <c r="H31" i="55"/>
  <c r="H32" i="55" s="1"/>
  <c r="AJ31" i="55" s="1"/>
  <c r="C36" i="55"/>
  <c r="BF35" i="55"/>
  <c r="BI35" i="55"/>
  <c r="C35" i="55"/>
  <c r="BH35" i="55"/>
  <c r="BE35" i="55"/>
  <c r="F15" i="55"/>
  <c r="AR15" i="55" s="1"/>
  <c r="AT15" i="55" s="1"/>
  <c r="T15" i="55" s="1"/>
  <c r="AL31" i="55"/>
  <c r="AW31" i="55"/>
  <c r="AU31" i="55"/>
  <c r="CJ11" i="55"/>
  <c r="CL11" i="55" s="1"/>
  <c r="R11" i="55" s="1"/>
  <c r="CI11" i="55"/>
  <c r="CH11" i="55"/>
  <c r="AQ11" i="55"/>
  <c r="S11" i="55" s="1"/>
  <c r="AM11" i="55"/>
  <c r="BK29" i="55"/>
  <c r="BM29" i="55"/>
  <c r="CM37" i="55"/>
  <c r="BO37" i="55"/>
  <c r="CF37" i="55"/>
  <c r="CG37" i="55" s="1"/>
  <c r="AR13" i="54"/>
  <c r="AT13" i="54" s="1"/>
  <c r="AH13" i="54"/>
  <c r="AK13" i="54" s="1"/>
  <c r="P13" i="54" s="1"/>
  <c r="BA29" i="54"/>
  <c r="AY29" i="54"/>
  <c r="AI31" i="54"/>
  <c r="L32" i="54"/>
  <c r="J32" i="54"/>
  <c r="J31" i="54"/>
  <c r="L31" i="54"/>
  <c r="BP39" i="54"/>
  <c r="B39" i="54"/>
  <c r="A41" i="54"/>
  <c r="BQ41" i="54" s="1"/>
  <c r="AF33" i="54"/>
  <c r="AZ29" i="54"/>
  <c r="AX29" i="54"/>
  <c r="AQ11" i="54"/>
  <c r="AM11" i="54"/>
  <c r="CJ11" i="54"/>
  <c r="CL11" i="54" s="1"/>
  <c r="R11" i="54" s="1"/>
  <c r="CI11" i="54"/>
  <c r="CH11" i="54"/>
  <c r="H31" i="54"/>
  <c r="H32" i="54" s="1"/>
  <c r="AJ31" i="54" s="1"/>
  <c r="CF37" i="54"/>
  <c r="CG37" i="54" s="1"/>
  <c r="BO37" i="54"/>
  <c r="CM37" i="54"/>
  <c r="BG35" i="54"/>
  <c r="C36" i="54"/>
  <c r="F36" i="54" s="1"/>
  <c r="BJ35" i="54"/>
  <c r="BF35" i="54"/>
  <c r="BI35" i="54"/>
  <c r="BE35" i="54"/>
  <c r="C35" i="54"/>
  <c r="F15" i="54"/>
  <c r="BH35" i="54"/>
  <c r="M37" i="54"/>
  <c r="CB37" i="54"/>
  <c r="AS37" i="54"/>
  <c r="AR37" i="54"/>
  <c r="N37" i="54"/>
  <c r="BK29" i="54"/>
  <c r="BM29" i="54"/>
  <c r="AU31" i="54"/>
  <c r="AL31" i="54"/>
  <c r="AW31" i="54"/>
  <c r="O33" i="54"/>
  <c r="BB33" i="54"/>
  <c r="G33" i="54"/>
  <c r="G34" i="54" s="1"/>
  <c r="AD33" i="54"/>
  <c r="AI33" i="53"/>
  <c r="AY31" i="53"/>
  <c r="BA31" i="53"/>
  <c r="L34" i="53"/>
  <c r="J33" i="53"/>
  <c r="J34" i="53"/>
  <c r="L33" i="53"/>
  <c r="CJ13" i="53"/>
  <c r="CL13" i="53" s="1"/>
  <c r="R13" i="53" s="1"/>
  <c r="AQ13" i="53"/>
  <c r="S13" i="53" s="1"/>
  <c r="AM13" i="53"/>
  <c r="CI13" i="53"/>
  <c r="CH13" i="53"/>
  <c r="CM39" i="53"/>
  <c r="CF39" i="53"/>
  <c r="CG39" i="53" s="1"/>
  <c r="BO39" i="53"/>
  <c r="AO31" i="53"/>
  <c r="AZ31" i="53"/>
  <c r="AX31" i="53"/>
  <c r="BB35" i="53"/>
  <c r="O35" i="53"/>
  <c r="AD35" i="53" s="1"/>
  <c r="AF35" i="53"/>
  <c r="G35" i="53"/>
  <c r="G36" i="53" s="1"/>
  <c r="H35" i="53" s="1"/>
  <c r="H36" i="53" s="1"/>
  <c r="AJ35" i="53" s="1"/>
  <c r="M39" i="53"/>
  <c r="CB39" i="53"/>
  <c r="AE39" i="53" s="1"/>
  <c r="N39" i="53"/>
  <c r="H33" i="53"/>
  <c r="H34" i="53" s="1"/>
  <c r="AJ33" i="53" s="1"/>
  <c r="AL33" i="53"/>
  <c r="AW33" i="53"/>
  <c r="AU33" i="53"/>
  <c r="A43" i="53"/>
  <c r="BQ43" i="53" s="1"/>
  <c r="B41" i="53"/>
  <c r="BP41" i="53"/>
  <c r="C38" i="53"/>
  <c r="BF37" i="53"/>
  <c r="BI37" i="53"/>
  <c r="BE37" i="53"/>
  <c r="C37" i="53"/>
  <c r="BH37" i="53"/>
  <c r="F17" i="53"/>
  <c r="AH15" i="53"/>
  <c r="AK15" i="53" s="1"/>
  <c r="P15" i="53" s="1"/>
  <c r="AN15" i="53"/>
  <c r="AP15" i="53" s="1"/>
  <c r="AE37" i="53"/>
  <c r="AH13" i="52"/>
  <c r="AK13" i="52" s="1"/>
  <c r="P13" i="52" s="1"/>
  <c r="AR13" i="52"/>
  <c r="AT13" i="52" s="1"/>
  <c r="T13" i="52" s="1"/>
  <c r="AX29" i="52"/>
  <c r="AZ29" i="52"/>
  <c r="CF37" i="52"/>
  <c r="CG37" i="52" s="1"/>
  <c r="BO37" i="52"/>
  <c r="CM37" i="52"/>
  <c r="AF33" i="52"/>
  <c r="G33" i="52"/>
  <c r="G34" i="52" s="1"/>
  <c r="I31" i="52"/>
  <c r="L31" i="52"/>
  <c r="L32" i="52"/>
  <c r="BC31" i="52"/>
  <c r="K31" i="52"/>
  <c r="BL31" i="52" s="1"/>
  <c r="J32" i="52"/>
  <c r="J31" i="52"/>
  <c r="BI35" i="52"/>
  <c r="BE35" i="52"/>
  <c r="BH35" i="52"/>
  <c r="C35" i="52"/>
  <c r="BF35" i="52"/>
  <c r="C36" i="52"/>
  <c r="F15" i="52"/>
  <c r="AR15" i="52" s="1"/>
  <c r="AT15" i="52" s="1"/>
  <c r="T15" i="52" s="1"/>
  <c r="BM29" i="52"/>
  <c r="A41" i="52"/>
  <c r="BQ41" i="52" s="1"/>
  <c r="B39" i="52"/>
  <c r="BP39" i="52"/>
  <c r="CJ11" i="52"/>
  <c r="CL11" i="52" s="1"/>
  <c r="R11" i="52" s="1"/>
  <c r="CI11" i="52"/>
  <c r="CH11" i="52"/>
  <c r="AQ11" i="52"/>
  <c r="AM11" i="52"/>
  <c r="AE35" i="52"/>
  <c r="CB37" i="52"/>
  <c r="N37" i="52"/>
  <c r="AS37" i="52"/>
  <c r="M37" i="52"/>
  <c r="AR37" i="52"/>
  <c r="BB33" i="52"/>
  <c r="O33" i="52"/>
  <c r="AD33" i="52" s="1"/>
  <c r="AY29" i="52"/>
  <c r="BA29" i="52"/>
  <c r="M37" i="51"/>
  <c r="CB37" i="51"/>
  <c r="N37" i="51"/>
  <c r="AY29" i="51"/>
  <c r="CJ11" i="51"/>
  <c r="CL11" i="51" s="1"/>
  <c r="R11" i="51" s="1"/>
  <c r="CH11" i="51"/>
  <c r="AQ11" i="51"/>
  <c r="CI11" i="51"/>
  <c r="AM11" i="51"/>
  <c r="BO37" i="51"/>
  <c r="CM37" i="51"/>
  <c r="CF37" i="51"/>
  <c r="CG37" i="51" s="1"/>
  <c r="AX29" i="51"/>
  <c r="AZ29" i="51"/>
  <c r="AH13" i="51"/>
  <c r="AK13" i="51" s="1"/>
  <c r="P13" i="51" s="1"/>
  <c r="AR13" i="51"/>
  <c r="AT13" i="51" s="1"/>
  <c r="T13" i="51" s="1"/>
  <c r="L32" i="51"/>
  <c r="J32" i="51"/>
  <c r="L31" i="51"/>
  <c r="J31" i="51"/>
  <c r="BH35" i="51"/>
  <c r="BF35" i="51"/>
  <c r="BE35" i="51"/>
  <c r="C36" i="51"/>
  <c r="C35" i="51"/>
  <c r="F15" i="51"/>
  <c r="AR15" i="51" s="1"/>
  <c r="AT15" i="51" s="1"/>
  <c r="T15" i="51" s="1"/>
  <c r="BI35" i="51"/>
  <c r="BP39" i="51"/>
  <c r="A41" i="51"/>
  <c r="BQ41" i="51" s="1"/>
  <c r="B39" i="51"/>
  <c r="BB33" i="51"/>
  <c r="O33" i="51"/>
  <c r="AD33" i="51" s="1"/>
  <c r="AF33" i="51"/>
  <c r="G33" i="51"/>
  <c r="G34" i="51" s="1"/>
  <c r="AI31" i="51"/>
  <c r="H31" i="51"/>
  <c r="H32" i="51" s="1"/>
  <c r="AJ31" i="51" s="1"/>
  <c r="CK29" i="50"/>
  <c r="F32" i="50"/>
  <c r="BM25" i="50"/>
  <c r="BC27" i="50"/>
  <c r="AN11" i="50"/>
  <c r="AP11" i="50" s="1"/>
  <c r="K27" i="50"/>
  <c r="U33" i="50" l="1"/>
  <c r="N33" i="50"/>
  <c r="CB33" i="50"/>
  <c r="S33" i="50"/>
  <c r="M33" i="50"/>
  <c r="T33" i="50"/>
  <c r="AX25" i="50"/>
  <c r="AZ25" i="50"/>
  <c r="AI27" i="50"/>
  <c r="H27" i="50"/>
  <c r="H28" i="50" s="1"/>
  <c r="J27" i="50"/>
  <c r="BG27" i="50" s="1"/>
  <c r="BM27" i="50" s="1"/>
  <c r="L28" i="50"/>
  <c r="I27" i="50"/>
  <c r="BK27" i="50" s="1"/>
  <c r="J28" i="50"/>
  <c r="L27" i="50"/>
  <c r="BJ27" i="50" s="1"/>
  <c r="C32" i="50"/>
  <c r="BH31" i="50"/>
  <c r="BI31" i="50"/>
  <c r="C31" i="50"/>
  <c r="BF31" i="50"/>
  <c r="BE31" i="50"/>
  <c r="F11" i="50"/>
  <c r="BL27" i="50"/>
  <c r="AY25" i="50"/>
  <c r="BA25" i="50"/>
  <c r="AL27" i="50"/>
  <c r="AV27" i="50"/>
  <c r="AW27" i="50"/>
  <c r="AU27" i="50"/>
  <c r="CF33" i="50"/>
  <c r="CG33" i="50" s="1"/>
  <c r="CM33" i="50"/>
  <c r="BO33" i="50"/>
  <c r="BQ35" i="50"/>
  <c r="BP35" i="50" s="1"/>
  <c r="B35" i="50"/>
  <c r="A37" i="50"/>
  <c r="AG29" i="50"/>
  <c r="G29" i="50" s="1"/>
  <c r="G30" i="50" s="1"/>
  <c r="O29" i="50"/>
  <c r="AD29" i="50" s="1"/>
  <c r="BB29" i="50"/>
  <c r="AN9" i="50"/>
  <c r="AP9" i="50" s="1"/>
  <c r="AH9" i="50"/>
  <c r="AK9" i="50" s="1"/>
  <c r="AM9" i="50" s="1"/>
  <c r="AR9" i="50"/>
  <c r="AT9" i="50" s="1"/>
  <c r="T9" i="50" s="1"/>
  <c r="CK33" i="51"/>
  <c r="AS33" i="51"/>
  <c r="Q13" i="53"/>
  <c r="BK31" i="53"/>
  <c r="AS33" i="54"/>
  <c r="O35" i="56"/>
  <c r="AD35" i="56" s="1"/>
  <c r="BB35" i="56"/>
  <c r="P13" i="56"/>
  <c r="CH13" i="56"/>
  <c r="CJ13" i="56"/>
  <c r="CL13" i="56" s="1"/>
  <c r="R13" i="56" s="1"/>
  <c r="AM13" i="56"/>
  <c r="CI13" i="56"/>
  <c r="AQ13" i="56"/>
  <c r="AZ31" i="56"/>
  <c r="AX31" i="56"/>
  <c r="U39" i="56"/>
  <c r="M39" i="56"/>
  <c r="N39" i="56"/>
  <c r="CB39" i="56"/>
  <c r="G35" i="56"/>
  <c r="G36" i="56" s="1"/>
  <c r="AF35" i="56"/>
  <c r="BO39" i="56"/>
  <c r="CM39" i="56"/>
  <c r="CF39" i="56"/>
  <c r="CG39" i="56" s="1"/>
  <c r="CN11" i="56"/>
  <c r="AL33" i="56"/>
  <c r="AU33" i="56"/>
  <c r="AW33" i="56"/>
  <c r="BA31" i="56"/>
  <c r="BQ41" i="56"/>
  <c r="BP41" i="56" s="1"/>
  <c r="B41" i="56"/>
  <c r="A43" i="56"/>
  <c r="H33" i="56"/>
  <c r="H34" i="56" s="1"/>
  <c r="AJ33" i="56" s="1"/>
  <c r="AO33" i="56"/>
  <c r="AI33" i="56"/>
  <c r="AN15" i="56"/>
  <c r="AP15" i="56" s="1"/>
  <c r="AH15" i="56"/>
  <c r="AK15" i="56" s="1"/>
  <c r="BI37" i="56"/>
  <c r="C38" i="56"/>
  <c r="C37" i="56"/>
  <c r="BF37" i="56"/>
  <c r="F17" i="56"/>
  <c r="BH37" i="56"/>
  <c r="BE37" i="56"/>
  <c r="L33" i="56"/>
  <c r="J33" i="56"/>
  <c r="BM33" i="56" s="1"/>
  <c r="L34" i="56"/>
  <c r="AY33" i="56" s="1"/>
  <c r="J34" i="56"/>
  <c r="AX33" i="56" s="1"/>
  <c r="F36" i="56"/>
  <c r="CK33" i="60"/>
  <c r="AS33" i="60"/>
  <c r="CF39" i="61"/>
  <c r="CG39" i="61" s="1"/>
  <c r="BO39" i="61"/>
  <c r="CM39" i="61"/>
  <c r="BK31" i="61"/>
  <c r="BM31" i="61"/>
  <c r="BQ41" i="61"/>
  <c r="BP41" i="61" s="1"/>
  <c r="B41" i="61"/>
  <c r="A43" i="61"/>
  <c r="AN15" i="61"/>
  <c r="AP15" i="61" s="1"/>
  <c r="AR15" i="61"/>
  <c r="AT15" i="61" s="1"/>
  <c r="T15" i="61" s="1"/>
  <c r="AH15" i="61"/>
  <c r="AK15" i="61" s="1"/>
  <c r="U39" i="61"/>
  <c r="T39" i="61"/>
  <c r="N39" i="61"/>
  <c r="S39" i="61"/>
  <c r="M39" i="61"/>
  <c r="CB39" i="61"/>
  <c r="G35" i="61"/>
  <c r="G36" i="61" s="1"/>
  <c r="AF35" i="61"/>
  <c r="P13" i="61"/>
  <c r="CH13" i="61"/>
  <c r="AQ13" i="61"/>
  <c r="S13" i="61" s="1"/>
  <c r="AM13" i="61"/>
  <c r="CI13" i="61"/>
  <c r="CJ13" i="61"/>
  <c r="CL13" i="61" s="1"/>
  <c r="R13" i="61" s="1"/>
  <c r="AW33" i="61"/>
  <c r="AU33" i="61"/>
  <c r="AL33" i="61"/>
  <c r="BA31" i="61"/>
  <c r="AY31" i="61"/>
  <c r="AZ31" i="61"/>
  <c r="AX31" i="61"/>
  <c r="BI37" i="61"/>
  <c r="F17" i="61"/>
  <c r="BE37" i="61"/>
  <c r="C38" i="61"/>
  <c r="C37" i="61"/>
  <c r="BF37" i="61"/>
  <c r="BH37" i="61"/>
  <c r="O35" i="61"/>
  <c r="AD35" i="61" s="1"/>
  <c r="BB35" i="61"/>
  <c r="L34" i="61"/>
  <c r="AY33" i="61" s="1"/>
  <c r="J34" i="61"/>
  <c r="AX33" i="61" s="1"/>
  <c r="J33" i="61"/>
  <c r="L33" i="61"/>
  <c r="Q11" i="61"/>
  <c r="CN11" i="61" s="1"/>
  <c r="CN13" i="61" s="1"/>
  <c r="Q11" i="60"/>
  <c r="CN11" i="60" s="1"/>
  <c r="BK33" i="56"/>
  <c r="F36" i="51"/>
  <c r="F36" i="60"/>
  <c r="H33" i="54"/>
  <c r="H34" i="54" s="1"/>
  <c r="AJ33" i="54" s="1"/>
  <c r="P13" i="55"/>
  <c r="AL13" i="55"/>
  <c r="Q15" i="61"/>
  <c r="Q13" i="58"/>
  <c r="CN13" i="58" s="1"/>
  <c r="AD35" i="51"/>
  <c r="AD35" i="60"/>
  <c r="CN13" i="57"/>
  <c r="CN13" i="53"/>
  <c r="U39" i="59"/>
  <c r="Q11" i="59"/>
  <c r="CN11" i="59" s="1"/>
  <c r="BL27" i="54"/>
  <c r="BK27" i="59"/>
  <c r="BL29" i="53"/>
  <c r="BL27" i="51"/>
  <c r="BL27" i="60"/>
  <c r="BL31" i="56"/>
  <c r="Q11" i="51"/>
  <c r="CN11" i="51" s="1"/>
  <c r="T39" i="54"/>
  <c r="S39" i="54"/>
  <c r="U39" i="54"/>
  <c r="U41" i="57"/>
  <c r="T41" i="57"/>
  <c r="S41" i="57"/>
  <c r="U41" i="58"/>
  <c r="S39" i="51"/>
  <c r="U39" i="51"/>
  <c r="T39" i="51"/>
  <c r="Q11" i="55"/>
  <c r="CN11" i="55" s="1"/>
  <c r="AL11" i="50"/>
  <c r="Q11" i="52"/>
  <c r="CN11" i="52" s="1"/>
  <c r="Q9" i="50"/>
  <c r="U39" i="52"/>
  <c r="T39" i="52"/>
  <c r="S39" i="52"/>
  <c r="R41" i="53"/>
  <c r="U41" i="53"/>
  <c r="Q41" i="53"/>
  <c r="Q11" i="54"/>
  <c r="CN11" i="54" s="1"/>
  <c r="U39" i="55"/>
  <c r="T39" i="60"/>
  <c r="U39" i="60"/>
  <c r="S39" i="60"/>
  <c r="BA29" i="51"/>
  <c r="BM27" i="59"/>
  <c r="AZ33" i="56"/>
  <c r="AV29" i="57"/>
  <c r="AV27" i="52"/>
  <c r="BM27" i="52"/>
  <c r="BM29" i="57"/>
  <c r="BJ33" i="56"/>
  <c r="AV33" i="56" s="1"/>
  <c r="BG29" i="60"/>
  <c r="BK29" i="60" s="1"/>
  <c r="BG29" i="51"/>
  <c r="BK29" i="51" s="1"/>
  <c r="BJ29" i="60"/>
  <c r="BL29" i="60" s="1"/>
  <c r="BA29" i="60"/>
  <c r="BJ29" i="51"/>
  <c r="BL29" i="51" s="1"/>
  <c r="BM31" i="53"/>
  <c r="BJ35" i="61"/>
  <c r="BG33" i="61"/>
  <c r="BJ31" i="53"/>
  <c r="AV31" i="53" s="1"/>
  <c r="BC31" i="55"/>
  <c r="BA31" i="58"/>
  <c r="K31" i="51"/>
  <c r="F38" i="57"/>
  <c r="CK37" i="57" s="1"/>
  <c r="I31" i="54"/>
  <c r="K35" i="56"/>
  <c r="I31" i="55"/>
  <c r="BG31" i="55" s="1"/>
  <c r="BM31" i="55" s="1"/>
  <c r="BK31" i="58"/>
  <c r="AE37" i="52"/>
  <c r="AZ31" i="58"/>
  <c r="BM31" i="58"/>
  <c r="F36" i="52"/>
  <c r="CK35" i="52" s="1"/>
  <c r="I33" i="53"/>
  <c r="BC33" i="58"/>
  <c r="F36" i="59"/>
  <c r="CK35" i="59" s="1"/>
  <c r="F40" i="61"/>
  <c r="CK39" i="61" s="1"/>
  <c r="F38" i="53"/>
  <c r="F38" i="58"/>
  <c r="CK37" i="58" s="1"/>
  <c r="I35" i="61"/>
  <c r="BJ31" i="58"/>
  <c r="AV31" i="58" s="1"/>
  <c r="F36" i="55"/>
  <c r="CK35" i="55" s="1"/>
  <c r="BJ33" i="61"/>
  <c r="AV33" i="61" s="1"/>
  <c r="AI35" i="58"/>
  <c r="H35" i="58"/>
  <c r="H36" i="58" s="1"/>
  <c r="AJ35" i="58" s="1"/>
  <c r="AW33" i="51"/>
  <c r="AL33" i="51"/>
  <c r="AU33" i="51"/>
  <c r="AL35" i="58"/>
  <c r="AW35" i="58"/>
  <c r="AU35" i="58"/>
  <c r="AL33" i="59"/>
  <c r="AW33" i="59"/>
  <c r="AU33" i="59"/>
  <c r="AL33" i="60"/>
  <c r="AU33" i="60"/>
  <c r="AW33" i="60"/>
  <c r="AW35" i="53"/>
  <c r="AU35" i="53"/>
  <c r="AL35" i="53"/>
  <c r="AL35" i="57"/>
  <c r="AU35" i="57"/>
  <c r="AW35" i="57"/>
  <c r="I33" i="58"/>
  <c r="BC31" i="51"/>
  <c r="K31" i="54"/>
  <c r="I31" i="51"/>
  <c r="K33" i="53"/>
  <c r="BC31" i="54"/>
  <c r="K33" i="58"/>
  <c r="I31" i="60"/>
  <c r="BC33" i="53"/>
  <c r="K31" i="55"/>
  <c r="BC35" i="56"/>
  <c r="I35" i="56"/>
  <c r="K31" i="60"/>
  <c r="BC31" i="60"/>
  <c r="BC35" i="61"/>
  <c r="AI33" i="54"/>
  <c r="AT37" i="54"/>
  <c r="AI35" i="57"/>
  <c r="AE39" i="57"/>
  <c r="G35" i="59"/>
  <c r="G36" i="59" s="1"/>
  <c r="AT37" i="59"/>
  <c r="AS39" i="61"/>
  <c r="AS35" i="60"/>
  <c r="B41" i="60"/>
  <c r="A43" i="60"/>
  <c r="BQ43" i="60" s="1"/>
  <c r="BP41" i="60"/>
  <c r="CJ13" i="60"/>
  <c r="CL13" i="60" s="1"/>
  <c r="R13" i="60" s="1"/>
  <c r="CI13" i="60"/>
  <c r="CH13" i="60"/>
  <c r="AQ13" i="60"/>
  <c r="S13" i="60" s="1"/>
  <c r="AM13" i="60"/>
  <c r="BB35" i="60"/>
  <c r="O35" i="60"/>
  <c r="C38" i="60"/>
  <c r="F38" i="60" s="1"/>
  <c r="BJ37" i="60"/>
  <c r="BF37" i="60"/>
  <c r="BH37" i="60"/>
  <c r="BG37" i="60"/>
  <c r="BE37" i="60"/>
  <c r="BI37" i="60"/>
  <c r="C37" i="60"/>
  <c r="AD37" i="60" s="1"/>
  <c r="F17" i="60"/>
  <c r="CM39" i="60"/>
  <c r="CF39" i="60"/>
  <c r="CG39" i="60" s="1"/>
  <c r="BO39" i="60"/>
  <c r="AF35" i="60"/>
  <c r="G35" i="60"/>
  <c r="G36" i="60" s="1"/>
  <c r="H35" i="60" s="1"/>
  <c r="H36" i="60" s="1"/>
  <c r="AJ35" i="60" s="1"/>
  <c r="CK35" i="60"/>
  <c r="AE37" i="60"/>
  <c r="CB39" i="60"/>
  <c r="N39" i="60"/>
  <c r="M39" i="60"/>
  <c r="AH15" i="60"/>
  <c r="AK15" i="60" s="1"/>
  <c r="P15" i="60" s="1"/>
  <c r="AR15" i="60"/>
  <c r="AT15" i="60" s="1"/>
  <c r="AY31" i="60"/>
  <c r="AO31" i="60"/>
  <c r="AX31" i="60"/>
  <c r="AZ31" i="60"/>
  <c r="AI33" i="60"/>
  <c r="AO33" i="60"/>
  <c r="J34" i="60"/>
  <c r="L33" i="60"/>
  <c r="J33" i="60"/>
  <c r="L34" i="60"/>
  <c r="CF39" i="59"/>
  <c r="CG39" i="59" s="1"/>
  <c r="BO39" i="59"/>
  <c r="CM39" i="59"/>
  <c r="AF35" i="59"/>
  <c r="N39" i="59"/>
  <c r="CB39" i="59"/>
  <c r="M39" i="59"/>
  <c r="BK31" i="59"/>
  <c r="BM31" i="59"/>
  <c r="AY31" i="59"/>
  <c r="BA31" i="59"/>
  <c r="CJ13" i="59"/>
  <c r="CL13" i="59" s="1"/>
  <c r="R13" i="59" s="1"/>
  <c r="CI13" i="59"/>
  <c r="AM13" i="59"/>
  <c r="AQ13" i="59"/>
  <c r="S13" i="59" s="1"/>
  <c r="CH13" i="59"/>
  <c r="BH37" i="59"/>
  <c r="BE37" i="59"/>
  <c r="C38" i="59"/>
  <c r="BI37" i="59"/>
  <c r="C37" i="59"/>
  <c r="F17" i="59"/>
  <c r="AR17" i="59" s="1"/>
  <c r="AT17" i="59" s="1"/>
  <c r="T17" i="59" s="1"/>
  <c r="BF37" i="59"/>
  <c r="J34" i="59"/>
  <c r="J33" i="59"/>
  <c r="L34" i="59"/>
  <c r="L33" i="59"/>
  <c r="K33" i="59" s="1"/>
  <c r="BB35" i="59"/>
  <c r="O35" i="59"/>
  <c r="AD35" i="59" s="1"/>
  <c r="AI33" i="59"/>
  <c r="AE37" i="59"/>
  <c r="AZ31" i="59"/>
  <c r="AX31" i="59"/>
  <c r="BP41" i="59"/>
  <c r="B41" i="59"/>
  <c r="A43" i="59"/>
  <c r="BQ43" i="59" s="1"/>
  <c r="AR15" i="59"/>
  <c r="AT15" i="59" s="1"/>
  <c r="T15" i="59" s="1"/>
  <c r="AH15" i="59"/>
  <c r="AK15" i="59" s="1"/>
  <c r="H33" i="59"/>
  <c r="H34" i="59" s="1"/>
  <c r="AJ33" i="59" s="1"/>
  <c r="AE39" i="58"/>
  <c r="AT37" i="55"/>
  <c r="AS35" i="54"/>
  <c r="AE37" i="54"/>
  <c r="G37" i="53"/>
  <c r="G38" i="53" s="1"/>
  <c r="H37" i="53" s="1"/>
  <c r="H38" i="53" s="1"/>
  <c r="AJ37" i="53" s="1"/>
  <c r="AO31" i="51"/>
  <c r="AS35" i="51"/>
  <c r="BB37" i="58"/>
  <c r="O37" i="58"/>
  <c r="AD37" i="58" s="1"/>
  <c r="A45" i="58"/>
  <c r="BQ45" i="58" s="1"/>
  <c r="BP43" i="58"/>
  <c r="B43" i="58"/>
  <c r="BH39" i="58"/>
  <c r="C40" i="58"/>
  <c r="BF39" i="58"/>
  <c r="BI39" i="58"/>
  <c r="BE39" i="58"/>
  <c r="C39" i="58"/>
  <c r="F19" i="58"/>
  <c r="AF37" i="58"/>
  <c r="G37" i="58"/>
  <c r="G38" i="58" s="1"/>
  <c r="H37" i="58" s="1"/>
  <c r="H38" i="58" s="1"/>
  <c r="AJ37" i="58" s="1"/>
  <c r="L35" i="58"/>
  <c r="J36" i="58"/>
  <c r="J35" i="58"/>
  <c r="L36" i="58"/>
  <c r="K35" i="58"/>
  <c r="AZ33" i="58"/>
  <c r="AX33" i="58"/>
  <c r="AH17" i="58"/>
  <c r="AK17" i="58" s="1"/>
  <c r="P17" i="58" s="1"/>
  <c r="AN17" i="58"/>
  <c r="AP17" i="58" s="1"/>
  <c r="CH15" i="58"/>
  <c r="CI15" i="58"/>
  <c r="AQ15" i="58"/>
  <c r="S15" i="58" s="1"/>
  <c r="AM15" i="58"/>
  <c r="CJ15" i="58"/>
  <c r="CL15" i="58" s="1"/>
  <c r="R15" i="58" s="1"/>
  <c r="AY33" i="58"/>
  <c r="CF41" i="58"/>
  <c r="CG41" i="58" s="1"/>
  <c r="BO41" i="58"/>
  <c r="CM41" i="58"/>
  <c r="N41" i="58"/>
  <c r="M41" i="58"/>
  <c r="CB41" i="58"/>
  <c r="AE41" i="58" s="1"/>
  <c r="AF37" i="57"/>
  <c r="G37" i="57"/>
  <c r="G38" i="57" s="1"/>
  <c r="A45" i="57"/>
  <c r="BQ45" i="57" s="1"/>
  <c r="B43" i="57"/>
  <c r="BP43" i="57"/>
  <c r="BA33" i="57"/>
  <c r="AY33" i="57"/>
  <c r="CI15" i="57"/>
  <c r="CH15" i="57"/>
  <c r="AQ15" i="57"/>
  <c r="S15" i="57" s="1"/>
  <c r="AM15" i="57"/>
  <c r="CJ15" i="57"/>
  <c r="CL15" i="57" s="1"/>
  <c r="R15" i="57" s="1"/>
  <c r="AO35" i="57"/>
  <c r="J36" i="57"/>
  <c r="J35" i="57"/>
  <c r="I35" i="57" s="1"/>
  <c r="L36" i="57"/>
  <c r="L35" i="57"/>
  <c r="K35" i="57" s="1"/>
  <c r="AH17" i="57"/>
  <c r="AK17" i="57" s="1"/>
  <c r="AN17" i="57"/>
  <c r="AP17" i="57" s="1"/>
  <c r="BB37" i="57"/>
  <c r="O37" i="57"/>
  <c r="AD37" i="57" s="1"/>
  <c r="CM41" i="57"/>
  <c r="CF41" i="57"/>
  <c r="CG41" i="57" s="1"/>
  <c r="BO41" i="57"/>
  <c r="AZ33" i="57"/>
  <c r="AX33" i="57"/>
  <c r="M41" i="57"/>
  <c r="CB41" i="57"/>
  <c r="N41" i="57"/>
  <c r="C40" i="57"/>
  <c r="BF39" i="57"/>
  <c r="F19" i="57"/>
  <c r="AR19" i="57" s="1"/>
  <c r="AT19" i="57" s="1"/>
  <c r="T19" i="57" s="1"/>
  <c r="BI39" i="57"/>
  <c r="BE39" i="57"/>
  <c r="C39" i="57"/>
  <c r="BH39" i="57"/>
  <c r="BK33" i="57"/>
  <c r="BM33" i="57"/>
  <c r="AS39" i="56"/>
  <c r="BH37" i="55"/>
  <c r="BI37" i="55"/>
  <c r="C37" i="55"/>
  <c r="C38" i="55"/>
  <c r="BF37" i="55"/>
  <c r="BE37" i="55"/>
  <c r="F17" i="55"/>
  <c r="AF35" i="55"/>
  <c r="BB35" i="55"/>
  <c r="O35" i="55"/>
  <c r="AD35" i="55" s="1"/>
  <c r="BK31" i="55"/>
  <c r="L33" i="55"/>
  <c r="L34" i="55"/>
  <c r="J34" i="55"/>
  <c r="J33" i="55"/>
  <c r="CH13" i="55"/>
  <c r="AQ13" i="55"/>
  <c r="S13" i="55" s="1"/>
  <c r="AM13" i="55"/>
  <c r="CJ13" i="55"/>
  <c r="CL13" i="55" s="1"/>
  <c r="R13" i="55" s="1"/>
  <c r="CI13" i="55"/>
  <c r="Q13" i="55" s="1"/>
  <c r="AE37" i="55"/>
  <c r="AU33" i="55"/>
  <c r="AW33" i="55"/>
  <c r="AL33" i="55"/>
  <c r="CF39" i="55"/>
  <c r="CG39" i="55" s="1"/>
  <c r="BO39" i="55"/>
  <c r="CM39" i="55"/>
  <c r="AY31" i="55"/>
  <c r="CB39" i="55"/>
  <c r="N39" i="55"/>
  <c r="M39" i="55"/>
  <c r="AX31" i="55"/>
  <c r="AZ31" i="55"/>
  <c r="AI33" i="55"/>
  <c r="AN15" i="55"/>
  <c r="AP15" i="55" s="1"/>
  <c r="AH15" i="55"/>
  <c r="AK15" i="55" s="1"/>
  <c r="P15" i="55" s="1"/>
  <c r="AO31" i="55"/>
  <c r="H33" i="55"/>
  <c r="H34" i="55" s="1"/>
  <c r="AJ33" i="55" s="1"/>
  <c r="BP41" i="55"/>
  <c r="B41" i="55"/>
  <c r="A43" i="55"/>
  <c r="BQ43" i="55" s="1"/>
  <c r="G35" i="55"/>
  <c r="G36" i="55" s="1"/>
  <c r="H35" i="55" s="1"/>
  <c r="H36" i="55" s="1"/>
  <c r="AJ35" i="55" s="1"/>
  <c r="M39" i="54"/>
  <c r="CB39" i="54"/>
  <c r="N39" i="54"/>
  <c r="AX31" i="54"/>
  <c r="AZ31" i="54"/>
  <c r="AW33" i="54"/>
  <c r="AU33" i="54"/>
  <c r="AH15" i="54"/>
  <c r="AK15" i="54" s="1"/>
  <c r="P15" i="54" s="1"/>
  <c r="AN15" i="54"/>
  <c r="AP15" i="54" s="1"/>
  <c r="L33" i="54"/>
  <c r="BJ33" i="54" s="1"/>
  <c r="L34" i="54"/>
  <c r="J34" i="54"/>
  <c r="J33" i="54"/>
  <c r="BG33" i="54" s="1"/>
  <c r="AV33" i="54" s="1"/>
  <c r="AF35" i="54"/>
  <c r="G36" i="54"/>
  <c r="G35" i="54"/>
  <c r="AD35" i="54"/>
  <c r="CK35" i="54"/>
  <c r="BB35" i="54"/>
  <c r="O35" i="54"/>
  <c r="C38" i="54"/>
  <c r="BF37" i="54"/>
  <c r="BE37" i="54"/>
  <c r="C37" i="54"/>
  <c r="BI37" i="54"/>
  <c r="BH37" i="54"/>
  <c r="F17" i="54"/>
  <c r="AR17" i="54" s="1"/>
  <c r="AT17" i="54" s="1"/>
  <c r="T17" i="54" s="1"/>
  <c r="A43" i="54"/>
  <c r="BQ43" i="54" s="1"/>
  <c r="BP41" i="54"/>
  <c r="B41" i="54"/>
  <c r="AO31" i="54"/>
  <c r="CI13" i="54"/>
  <c r="CH13" i="54"/>
  <c r="AQ13" i="54"/>
  <c r="AM13" i="54"/>
  <c r="CJ13" i="54"/>
  <c r="CL13" i="54" s="1"/>
  <c r="R13" i="54" s="1"/>
  <c r="BO39" i="54"/>
  <c r="CM39" i="54"/>
  <c r="CF39" i="54"/>
  <c r="CG39" i="54" s="1"/>
  <c r="AY31" i="54"/>
  <c r="BA31" i="54"/>
  <c r="CB41" i="53"/>
  <c r="AE41" i="53" s="1"/>
  <c r="N41" i="53"/>
  <c r="AO41" i="53"/>
  <c r="M41" i="53"/>
  <c r="AN41" i="53"/>
  <c r="L36" i="53"/>
  <c r="L35" i="53"/>
  <c r="J35" i="53"/>
  <c r="J36" i="53"/>
  <c r="BI39" i="53"/>
  <c r="BE39" i="53"/>
  <c r="C39" i="53"/>
  <c r="BH39" i="53"/>
  <c r="C40" i="53"/>
  <c r="F40" i="53" s="1"/>
  <c r="BF39" i="53"/>
  <c r="F19" i="53"/>
  <c r="AO33" i="53"/>
  <c r="AN17" i="53"/>
  <c r="AP17" i="53" s="1"/>
  <c r="AH17" i="53"/>
  <c r="AK17" i="53" s="1"/>
  <c r="P17" i="53" s="1"/>
  <c r="CF41" i="53"/>
  <c r="CG41" i="53" s="1"/>
  <c r="BO41" i="53"/>
  <c r="CM41" i="53"/>
  <c r="AY33" i="53"/>
  <c r="A45" i="53"/>
  <c r="BQ45" i="53" s="1"/>
  <c r="BP43" i="53"/>
  <c r="B43" i="53"/>
  <c r="AI35" i="53"/>
  <c r="AO35" i="53"/>
  <c r="AX33" i="53"/>
  <c r="AZ33" i="53"/>
  <c r="AF37" i="53"/>
  <c r="CH15" i="53"/>
  <c r="AQ15" i="53"/>
  <c r="AM15" i="53"/>
  <c r="CJ15" i="53"/>
  <c r="CL15" i="53" s="1"/>
  <c r="R15" i="53" s="1"/>
  <c r="CI15" i="53"/>
  <c r="O37" i="53"/>
  <c r="AD37" i="53" s="1"/>
  <c r="BB37" i="53"/>
  <c r="AT37" i="52"/>
  <c r="BP41" i="52"/>
  <c r="B41" i="52"/>
  <c r="A43" i="52"/>
  <c r="BQ43" i="52" s="1"/>
  <c r="AH15" i="52"/>
  <c r="AK15" i="52" s="1"/>
  <c r="AN15" i="52"/>
  <c r="AP15" i="52" s="1"/>
  <c r="AZ31" i="52"/>
  <c r="AX31" i="52"/>
  <c r="AU33" i="52"/>
  <c r="AL33" i="52"/>
  <c r="AW33" i="52"/>
  <c r="AF35" i="52"/>
  <c r="G35" i="52"/>
  <c r="G36" i="52" s="1"/>
  <c r="BK31" i="52"/>
  <c r="BM31" i="52"/>
  <c r="AI33" i="52"/>
  <c r="C38" i="52"/>
  <c r="BF37" i="52"/>
  <c r="BI37" i="52"/>
  <c r="C37" i="52"/>
  <c r="F17" i="52"/>
  <c r="AR17" i="52" s="1"/>
  <c r="AT17" i="52" s="1"/>
  <c r="T17" i="52" s="1"/>
  <c r="BH37" i="52"/>
  <c r="BE37" i="52"/>
  <c r="M39" i="52"/>
  <c r="N39" i="52"/>
  <c r="CB39" i="52"/>
  <c r="BB35" i="52"/>
  <c r="O35" i="52"/>
  <c r="AD35" i="52" s="1"/>
  <c r="L34" i="52"/>
  <c r="J34" i="52"/>
  <c r="J33" i="52"/>
  <c r="L33" i="52"/>
  <c r="CF39" i="52"/>
  <c r="CG39" i="52" s="1"/>
  <c r="BO39" i="52"/>
  <c r="CM39" i="52"/>
  <c r="BA31" i="52"/>
  <c r="AY31" i="52"/>
  <c r="H33" i="52"/>
  <c r="H34" i="52" s="1"/>
  <c r="AJ33" i="52" s="1"/>
  <c r="CJ13" i="52"/>
  <c r="CL13" i="52" s="1"/>
  <c r="R13" i="52" s="1"/>
  <c r="AM13" i="52"/>
  <c r="AQ13" i="52"/>
  <c r="S13" i="52" s="1"/>
  <c r="CI13" i="52"/>
  <c r="CH13" i="52"/>
  <c r="CF39" i="51"/>
  <c r="CG39" i="51" s="1"/>
  <c r="BO39" i="51"/>
  <c r="CM39" i="51"/>
  <c r="AH15" i="51"/>
  <c r="AK15" i="51" s="1"/>
  <c r="P15" i="51" s="1"/>
  <c r="AN15" i="51"/>
  <c r="AP15" i="51" s="1"/>
  <c r="CK35" i="51"/>
  <c r="AZ31" i="51"/>
  <c r="AX31" i="51"/>
  <c r="AU35" i="51"/>
  <c r="AW35" i="51"/>
  <c r="CH13" i="51"/>
  <c r="CJ13" i="51"/>
  <c r="CL13" i="51" s="1"/>
  <c r="R13" i="51" s="1"/>
  <c r="AQ13" i="51"/>
  <c r="S13" i="51" s="1"/>
  <c r="CI13" i="51"/>
  <c r="Q13" i="51" s="1"/>
  <c r="AM13" i="51"/>
  <c r="AI33" i="51"/>
  <c r="H33" i="51"/>
  <c r="H34" i="51" s="1"/>
  <c r="AJ33" i="51" s="1"/>
  <c r="J33" i="51"/>
  <c r="L34" i="51"/>
  <c r="L33" i="51"/>
  <c r="J34" i="51"/>
  <c r="BP41" i="51"/>
  <c r="B41" i="51"/>
  <c r="A43" i="51"/>
  <c r="BQ43" i="51" s="1"/>
  <c r="AF35" i="51"/>
  <c r="G35" i="51"/>
  <c r="G36" i="51" s="1"/>
  <c r="H35" i="51" s="1"/>
  <c r="H36" i="51" s="1"/>
  <c r="AJ35" i="51" s="1"/>
  <c r="AE37" i="51"/>
  <c r="N39" i="51"/>
  <c r="CB39" i="51"/>
  <c r="M39" i="51"/>
  <c r="BB35" i="51"/>
  <c r="O35" i="51"/>
  <c r="BH37" i="51"/>
  <c r="C38" i="51"/>
  <c r="F38" i="51" s="1"/>
  <c r="BI37" i="51"/>
  <c r="C37" i="51"/>
  <c r="AD37" i="51" s="1"/>
  <c r="BE37" i="51"/>
  <c r="BJ37" i="51"/>
  <c r="BG37" i="51"/>
  <c r="BF37" i="51"/>
  <c r="F17" i="51"/>
  <c r="AR17" i="51" s="1"/>
  <c r="AT17" i="51" s="1"/>
  <c r="T17" i="51" s="1"/>
  <c r="AY31" i="51"/>
  <c r="CK31" i="50"/>
  <c r="AS31" i="50"/>
  <c r="I29" i="50"/>
  <c r="K29" i="50"/>
  <c r="F34" i="50"/>
  <c r="AE31" i="50" l="1"/>
  <c r="AF31" i="50"/>
  <c r="AE33" i="50"/>
  <c r="CB35" i="50"/>
  <c r="T35" i="50"/>
  <c r="N35" i="50"/>
  <c r="S35" i="50"/>
  <c r="U35" i="50"/>
  <c r="M35" i="50"/>
  <c r="AR11" i="50"/>
  <c r="AT11" i="50" s="1"/>
  <c r="T11" i="50" s="1"/>
  <c r="AH11" i="50"/>
  <c r="AK11" i="50" s="1"/>
  <c r="AX27" i="50"/>
  <c r="AZ27" i="50"/>
  <c r="AJ27" i="50"/>
  <c r="AO27" i="50"/>
  <c r="BQ37" i="50"/>
  <c r="BP37" i="50" s="1"/>
  <c r="B37" i="50"/>
  <c r="A39" i="50"/>
  <c r="AG31" i="50"/>
  <c r="BB31" i="50"/>
  <c r="O31" i="50"/>
  <c r="AD31" i="50" s="1"/>
  <c r="AY27" i="50"/>
  <c r="BA27" i="50"/>
  <c r="L29" i="50"/>
  <c r="J29" i="50"/>
  <c r="L30" i="50"/>
  <c r="AY29" i="50" s="1"/>
  <c r="J30" i="50"/>
  <c r="AX29" i="50" s="1"/>
  <c r="CF35" i="50"/>
  <c r="CG35" i="50" s="1"/>
  <c r="BO35" i="50"/>
  <c r="CM35" i="50"/>
  <c r="AU29" i="50"/>
  <c r="AL29" i="50"/>
  <c r="AW29" i="50"/>
  <c r="BC29" i="50"/>
  <c r="CJ9" i="50"/>
  <c r="CL9" i="50" s="1"/>
  <c r="R9" i="50" s="1"/>
  <c r="CN9" i="50" s="1"/>
  <c r="CI9" i="50"/>
  <c r="AQ9" i="50"/>
  <c r="S9" i="50" s="1"/>
  <c r="P9" i="50"/>
  <c r="CH9" i="50"/>
  <c r="H29" i="50"/>
  <c r="H30" i="50" s="1"/>
  <c r="AJ29" i="50" s="1"/>
  <c r="AI29" i="50"/>
  <c r="AO29" i="50"/>
  <c r="C34" i="50"/>
  <c r="BH33" i="50"/>
  <c r="BF33" i="50"/>
  <c r="C33" i="50"/>
  <c r="AF33" i="50" s="1"/>
  <c r="BE33" i="50"/>
  <c r="BI33" i="50"/>
  <c r="F13" i="50"/>
  <c r="CK37" i="53"/>
  <c r="AS37" i="53"/>
  <c r="AH17" i="56"/>
  <c r="AK17" i="56" s="1"/>
  <c r="AN17" i="56"/>
  <c r="AP17" i="56" s="1"/>
  <c r="AS35" i="56"/>
  <c r="CK35" i="56"/>
  <c r="P15" i="56"/>
  <c r="CI15" i="56"/>
  <c r="AQ15" i="56"/>
  <c r="CH15" i="56"/>
  <c r="CJ15" i="56"/>
  <c r="CL15" i="56" s="1"/>
  <c r="R15" i="56" s="1"/>
  <c r="AM15" i="56"/>
  <c r="BA33" i="56"/>
  <c r="AD37" i="56"/>
  <c r="AF37" i="56"/>
  <c r="G37" i="56"/>
  <c r="G38" i="56" s="1"/>
  <c r="BQ43" i="56"/>
  <c r="BP43" i="56" s="1"/>
  <c r="B43" i="56"/>
  <c r="A45" i="56"/>
  <c r="H35" i="56"/>
  <c r="H36" i="56" s="1"/>
  <c r="AJ35" i="56" s="1"/>
  <c r="AI35" i="56"/>
  <c r="Q13" i="56"/>
  <c r="CN13" i="56" s="1"/>
  <c r="O37" i="56"/>
  <c r="F38" i="56"/>
  <c r="BB37" i="56"/>
  <c r="CF41" i="56"/>
  <c r="CG41" i="56" s="1"/>
  <c r="BO41" i="56"/>
  <c r="CM41" i="56"/>
  <c r="J35" i="56"/>
  <c r="L35" i="56"/>
  <c r="L36" i="56"/>
  <c r="J36" i="56"/>
  <c r="N41" i="56"/>
  <c r="U41" i="56"/>
  <c r="M41" i="56"/>
  <c r="T41" i="56"/>
  <c r="S41" i="56"/>
  <c r="CB41" i="56"/>
  <c r="BJ39" i="56"/>
  <c r="C39" i="56"/>
  <c r="BE39" i="56"/>
  <c r="BF39" i="56"/>
  <c r="BH39" i="56"/>
  <c r="BI39" i="56"/>
  <c r="BG39" i="56"/>
  <c r="C40" i="56"/>
  <c r="F19" i="56"/>
  <c r="AE39" i="56"/>
  <c r="AL35" i="56"/>
  <c r="AW35" i="56"/>
  <c r="AU35" i="56"/>
  <c r="Q15" i="58"/>
  <c r="BM33" i="61"/>
  <c r="BA33" i="61"/>
  <c r="J35" i="61"/>
  <c r="L35" i="61"/>
  <c r="K35" i="61"/>
  <c r="L36" i="61"/>
  <c r="J36" i="61"/>
  <c r="AF37" i="61"/>
  <c r="G37" i="61"/>
  <c r="G38" i="61" s="1"/>
  <c r="CJ15" i="61"/>
  <c r="CL15" i="61" s="1"/>
  <c r="R15" i="61" s="1"/>
  <c r="CI15" i="61"/>
  <c r="AQ15" i="61"/>
  <c r="S15" i="61" s="1"/>
  <c r="CH15" i="61"/>
  <c r="P15" i="61"/>
  <c r="AM15" i="61"/>
  <c r="CM41" i="61"/>
  <c r="CF41" i="61"/>
  <c r="CG41" i="61" s="1"/>
  <c r="BO41" i="61"/>
  <c r="U41" i="61"/>
  <c r="CB41" i="61"/>
  <c r="AE41" i="61" s="1"/>
  <c r="N41" i="61"/>
  <c r="M41" i="61"/>
  <c r="BF39" i="61"/>
  <c r="BH39" i="61"/>
  <c r="C39" i="61"/>
  <c r="BI39" i="61"/>
  <c r="F19" i="61"/>
  <c r="C40" i="61"/>
  <c r="BE39" i="61"/>
  <c r="AR17" i="61"/>
  <c r="AT17" i="61" s="1"/>
  <c r="T17" i="61" s="1"/>
  <c r="AN17" i="61"/>
  <c r="AP17" i="61" s="1"/>
  <c r="AH17" i="61"/>
  <c r="AK17" i="61" s="1"/>
  <c r="BQ43" i="61"/>
  <c r="BP43" i="61" s="1"/>
  <c r="B43" i="61"/>
  <c r="A45" i="61"/>
  <c r="BL35" i="61"/>
  <c r="AW35" i="61"/>
  <c r="AL35" i="61"/>
  <c r="AU35" i="61"/>
  <c r="BB37" i="61"/>
  <c r="O37" i="61"/>
  <c r="AD37" i="61" s="1"/>
  <c r="H35" i="61"/>
  <c r="H36" i="61" s="1"/>
  <c r="AJ35" i="61" s="1"/>
  <c r="AI35" i="61"/>
  <c r="CN15" i="61"/>
  <c r="AZ33" i="61"/>
  <c r="AE39" i="61"/>
  <c r="Q13" i="60"/>
  <c r="CN13" i="60" s="1"/>
  <c r="I33" i="54"/>
  <c r="K33" i="54"/>
  <c r="BL33" i="54" s="1"/>
  <c r="CN15" i="58"/>
  <c r="AO37" i="56"/>
  <c r="AO33" i="54"/>
  <c r="K37" i="56"/>
  <c r="P15" i="52"/>
  <c r="AL15" i="52"/>
  <c r="AM15" i="52" s="1"/>
  <c r="BC33" i="54"/>
  <c r="I37" i="56"/>
  <c r="BC37" i="56"/>
  <c r="P15" i="59"/>
  <c r="AL15" i="59"/>
  <c r="AD39" i="53"/>
  <c r="AW39" i="53" s="1"/>
  <c r="P17" i="57"/>
  <c r="AL17" i="57"/>
  <c r="AM17" i="57" s="1"/>
  <c r="AW35" i="60"/>
  <c r="AU35" i="60"/>
  <c r="Q11" i="50"/>
  <c r="CN13" i="55"/>
  <c r="CN13" i="51"/>
  <c r="U41" i="59"/>
  <c r="BK33" i="61"/>
  <c r="Q13" i="59"/>
  <c r="CN13" i="59" s="1"/>
  <c r="BL31" i="53"/>
  <c r="BL33" i="61"/>
  <c r="BL33" i="56"/>
  <c r="BL31" i="58"/>
  <c r="Q15" i="53"/>
  <c r="CN15" i="53" s="1"/>
  <c r="AP41" i="53"/>
  <c r="S41" i="51"/>
  <c r="U41" i="51"/>
  <c r="T41" i="51"/>
  <c r="U43" i="57"/>
  <c r="T41" i="60"/>
  <c r="U41" i="60"/>
  <c r="S41" i="60"/>
  <c r="U41" i="52"/>
  <c r="Q15" i="57"/>
  <c r="CN15" i="57" s="1"/>
  <c r="Q13" i="52"/>
  <c r="CN13" i="52" s="1"/>
  <c r="T41" i="54"/>
  <c r="S41" i="54"/>
  <c r="U41" i="54"/>
  <c r="U43" i="58"/>
  <c r="U43" i="53"/>
  <c r="Q13" i="54"/>
  <c r="CN13" i="54" s="1"/>
  <c r="U41" i="55"/>
  <c r="BA31" i="51"/>
  <c r="BG35" i="56"/>
  <c r="BK35" i="56" s="1"/>
  <c r="BJ35" i="56"/>
  <c r="BL35" i="56" s="1"/>
  <c r="BJ31" i="54"/>
  <c r="BL31" i="54" s="1"/>
  <c r="BJ31" i="51"/>
  <c r="BL31" i="51" s="1"/>
  <c r="BG31" i="54"/>
  <c r="BM31" i="54" s="1"/>
  <c r="BA31" i="60"/>
  <c r="BJ31" i="60"/>
  <c r="BL31" i="60" s="1"/>
  <c r="BG31" i="51"/>
  <c r="AV31" i="51" s="1"/>
  <c r="BA33" i="53"/>
  <c r="AV29" i="60"/>
  <c r="BG31" i="60"/>
  <c r="AV31" i="60" s="1"/>
  <c r="BM29" i="60"/>
  <c r="BJ33" i="53"/>
  <c r="BL33" i="53" s="1"/>
  <c r="BM29" i="51"/>
  <c r="AV29" i="51"/>
  <c r="BJ35" i="58"/>
  <c r="BL35" i="58" s="1"/>
  <c r="BG33" i="58"/>
  <c r="BM33" i="58" s="1"/>
  <c r="BG33" i="53"/>
  <c r="BK33" i="53" s="1"/>
  <c r="BJ33" i="58"/>
  <c r="BL33" i="58" s="1"/>
  <c r="BA33" i="58"/>
  <c r="BG35" i="61"/>
  <c r="BK35" i="61" s="1"/>
  <c r="F42" i="56"/>
  <c r="CK41" i="56" s="1"/>
  <c r="BA31" i="55"/>
  <c r="F38" i="55"/>
  <c r="AO35" i="58"/>
  <c r="I37" i="61"/>
  <c r="K33" i="51"/>
  <c r="F38" i="54"/>
  <c r="K35" i="53"/>
  <c r="K33" i="55"/>
  <c r="BC35" i="58"/>
  <c r="BJ31" i="55"/>
  <c r="AV31" i="55" s="1"/>
  <c r="F38" i="52"/>
  <c r="BC35" i="53"/>
  <c r="I33" i="55"/>
  <c r="BG33" i="55" s="1"/>
  <c r="BJ35" i="57"/>
  <c r="BL35" i="57" s="1"/>
  <c r="I35" i="58"/>
  <c r="BG35" i="58" s="1"/>
  <c r="F38" i="59"/>
  <c r="CK37" i="59" s="1"/>
  <c r="BJ33" i="59"/>
  <c r="BL33" i="59" s="1"/>
  <c r="BC37" i="61"/>
  <c r="BJ29" i="50"/>
  <c r="BL29" i="50" s="1"/>
  <c r="BG35" i="57"/>
  <c r="AV35" i="57" s="1"/>
  <c r="BG29" i="50"/>
  <c r="BK29" i="50" s="1"/>
  <c r="AL35" i="52"/>
  <c r="AU35" i="52"/>
  <c r="AW35" i="52"/>
  <c r="AU35" i="59"/>
  <c r="AW35" i="59"/>
  <c r="AL35" i="59"/>
  <c r="K33" i="52"/>
  <c r="F40" i="57"/>
  <c r="CK39" i="57" s="1"/>
  <c r="BC33" i="51"/>
  <c r="I33" i="52"/>
  <c r="BG33" i="52" s="1"/>
  <c r="BM33" i="52" s="1"/>
  <c r="BC33" i="52"/>
  <c r="I35" i="53"/>
  <c r="BC33" i="55"/>
  <c r="BC35" i="57"/>
  <c r="BC33" i="59"/>
  <c r="I33" i="60"/>
  <c r="K37" i="61"/>
  <c r="I33" i="51"/>
  <c r="BG33" i="51" s="1"/>
  <c r="AI35" i="55"/>
  <c r="I33" i="59"/>
  <c r="BG33" i="59" s="1"/>
  <c r="K33" i="60"/>
  <c r="BC33" i="60"/>
  <c r="AE41" i="57"/>
  <c r="AO35" i="55"/>
  <c r="AE39" i="52"/>
  <c r="G37" i="55"/>
  <c r="G38" i="55" s="1"/>
  <c r="H37" i="55" s="1"/>
  <c r="H38" i="55" s="1"/>
  <c r="AJ37" i="55" s="1"/>
  <c r="AE39" i="60"/>
  <c r="AE39" i="59"/>
  <c r="G37" i="60"/>
  <c r="AS37" i="60"/>
  <c r="AY33" i="60"/>
  <c r="AZ33" i="60"/>
  <c r="AX33" i="60"/>
  <c r="AL37" i="60"/>
  <c r="AW37" i="60"/>
  <c r="AV37" i="60"/>
  <c r="AU37" i="60"/>
  <c r="BH39" i="60"/>
  <c r="C39" i="60"/>
  <c r="BF39" i="60"/>
  <c r="BE39" i="60"/>
  <c r="BI39" i="60"/>
  <c r="F19" i="60"/>
  <c r="AR19" i="60" s="1"/>
  <c r="AT19" i="60" s="1"/>
  <c r="T19" i="60" s="1"/>
  <c r="C40" i="60"/>
  <c r="AF37" i="60"/>
  <c r="G38" i="60"/>
  <c r="H37" i="60" s="1"/>
  <c r="H38" i="60" s="1"/>
  <c r="AJ37" i="60" s="1"/>
  <c r="BB37" i="60"/>
  <c r="O37" i="60"/>
  <c r="CF41" i="60"/>
  <c r="CG41" i="60" s="1"/>
  <c r="BO41" i="60"/>
  <c r="CM41" i="60"/>
  <c r="CH15" i="60"/>
  <c r="CJ15" i="60"/>
  <c r="CL15" i="60" s="1"/>
  <c r="R15" i="60" s="1"/>
  <c r="CI15" i="60"/>
  <c r="AM15" i="60"/>
  <c r="AQ15" i="60"/>
  <c r="N41" i="60"/>
  <c r="M41" i="60"/>
  <c r="CB41" i="60"/>
  <c r="AI35" i="60"/>
  <c r="AO35" i="60"/>
  <c r="AN17" i="60"/>
  <c r="AP17" i="60" s="1"/>
  <c r="AH17" i="60"/>
  <c r="AK17" i="60" s="1"/>
  <c r="P17" i="60" s="1"/>
  <c r="CK37" i="60"/>
  <c r="J36" i="60"/>
  <c r="L35" i="60"/>
  <c r="BJ35" i="60" s="1"/>
  <c r="J35" i="60"/>
  <c r="BG35" i="60" s="1"/>
  <c r="L36" i="60"/>
  <c r="BP43" i="60"/>
  <c r="B43" i="60"/>
  <c r="A45" i="60"/>
  <c r="BQ45" i="60" s="1"/>
  <c r="CH15" i="59"/>
  <c r="AQ15" i="59"/>
  <c r="S15" i="59" s="1"/>
  <c r="AM15" i="59"/>
  <c r="CI15" i="59"/>
  <c r="CJ15" i="59"/>
  <c r="CL15" i="59" s="1"/>
  <c r="R15" i="59" s="1"/>
  <c r="BO41" i="59"/>
  <c r="CM41" i="59"/>
  <c r="CF41" i="59"/>
  <c r="CG41" i="59" s="1"/>
  <c r="BA33" i="59"/>
  <c r="AY33" i="59"/>
  <c r="AF37" i="59"/>
  <c r="AI35" i="59"/>
  <c r="AX33" i="59"/>
  <c r="H35" i="59"/>
  <c r="H36" i="59" s="1"/>
  <c r="AJ35" i="59" s="1"/>
  <c r="C40" i="59"/>
  <c r="BF39" i="59"/>
  <c r="BE39" i="59"/>
  <c r="BI39" i="59"/>
  <c r="C39" i="59"/>
  <c r="BH39" i="59"/>
  <c r="F19" i="59"/>
  <c r="AO33" i="59"/>
  <c r="L35" i="59"/>
  <c r="L36" i="59"/>
  <c r="J36" i="59"/>
  <c r="J35" i="59"/>
  <c r="M41" i="59"/>
  <c r="CB41" i="59"/>
  <c r="N41" i="59"/>
  <c r="BP43" i="59"/>
  <c r="B43" i="59"/>
  <c r="A45" i="59"/>
  <c r="BQ45" i="59" s="1"/>
  <c r="AH17" i="59"/>
  <c r="AK17" i="59" s="1"/>
  <c r="P17" i="59" s="1"/>
  <c r="AN17" i="59"/>
  <c r="AP17" i="59" s="1"/>
  <c r="BB37" i="59"/>
  <c r="O37" i="59"/>
  <c r="AD37" i="59" s="1"/>
  <c r="G37" i="59"/>
  <c r="AO33" i="55"/>
  <c r="AE39" i="55"/>
  <c r="AE39" i="54"/>
  <c r="AO33" i="52"/>
  <c r="AS37" i="51"/>
  <c r="AE39" i="51"/>
  <c r="AO33" i="51"/>
  <c r="BK35" i="58"/>
  <c r="BB39" i="58"/>
  <c r="O39" i="58"/>
  <c r="AD39" i="58" s="1"/>
  <c r="CF43" i="58"/>
  <c r="CG43" i="58" s="1"/>
  <c r="BO43" i="58"/>
  <c r="CM43" i="58"/>
  <c r="N43" i="58"/>
  <c r="M43" i="58"/>
  <c r="CB43" i="58"/>
  <c r="AY35" i="58"/>
  <c r="BA35" i="58"/>
  <c r="AL37" i="58"/>
  <c r="AU37" i="58"/>
  <c r="AW37" i="58"/>
  <c r="BF41" i="58"/>
  <c r="BI41" i="58"/>
  <c r="BE41" i="58"/>
  <c r="C41" i="58"/>
  <c r="C42" i="58"/>
  <c r="BH41" i="58"/>
  <c r="F21" i="58"/>
  <c r="CJ17" i="58"/>
  <c r="CL17" i="58" s="1"/>
  <c r="R17" i="58" s="1"/>
  <c r="AQ17" i="58"/>
  <c r="CI17" i="58"/>
  <c r="CH17" i="58"/>
  <c r="AM17" i="58"/>
  <c r="AI37" i="58"/>
  <c r="AO37" i="58"/>
  <c r="AH19" i="58"/>
  <c r="AK19" i="58" s="1"/>
  <c r="P19" i="58" s="1"/>
  <c r="AN19" i="58"/>
  <c r="AP19" i="58" s="1"/>
  <c r="F40" i="58"/>
  <c r="BP45" i="58"/>
  <c r="B45" i="58"/>
  <c r="A47" i="58"/>
  <c r="BQ47" i="58" s="1"/>
  <c r="J38" i="58"/>
  <c r="J37" i="58"/>
  <c r="L37" i="58"/>
  <c r="L38" i="58"/>
  <c r="AZ35" i="58"/>
  <c r="AX35" i="58"/>
  <c r="AF39" i="58"/>
  <c r="G39" i="58"/>
  <c r="G40" i="58" s="1"/>
  <c r="H39" i="58" s="1"/>
  <c r="H40" i="58" s="1"/>
  <c r="AJ39" i="58" s="1"/>
  <c r="AU37" i="57"/>
  <c r="AW37" i="57"/>
  <c r="AL37" i="57"/>
  <c r="AY35" i="57"/>
  <c r="BA35" i="57"/>
  <c r="A47" i="57"/>
  <c r="BQ47" i="57" s="1"/>
  <c r="BP45" i="57"/>
  <c r="B45" i="57"/>
  <c r="O39" i="57"/>
  <c r="AD39" i="57" s="1"/>
  <c r="BB39" i="57"/>
  <c r="BI41" i="57"/>
  <c r="BE41" i="57"/>
  <c r="C41" i="57"/>
  <c r="BH41" i="57"/>
  <c r="C42" i="57"/>
  <c r="BF41" i="57"/>
  <c r="F21" i="57"/>
  <c r="L37" i="57"/>
  <c r="L38" i="57"/>
  <c r="J38" i="57"/>
  <c r="J37" i="57"/>
  <c r="AI37" i="57"/>
  <c r="CB43" i="57"/>
  <c r="N43" i="57"/>
  <c r="M43" i="57"/>
  <c r="AH19" i="57"/>
  <c r="AK19" i="57" s="1"/>
  <c r="P19" i="57" s="1"/>
  <c r="AN19" i="57"/>
  <c r="AP19" i="57" s="1"/>
  <c r="AX35" i="57"/>
  <c r="AZ35" i="57"/>
  <c r="AF39" i="57"/>
  <c r="G39" i="57"/>
  <c r="G40" i="57" s="1"/>
  <c r="H39" i="57" s="1"/>
  <c r="H40" i="57" s="1"/>
  <c r="AJ39" i="57" s="1"/>
  <c r="AS39" i="57"/>
  <c r="CH17" i="57"/>
  <c r="AQ17" i="57"/>
  <c r="S17" i="57" s="1"/>
  <c r="CJ17" i="57"/>
  <c r="CL17" i="57" s="1"/>
  <c r="R17" i="57" s="1"/>
  <c r="CI17" i="57"/>
  <c r="CF43" i="57"/>
  <c r="CG43" i="57" s="1"/>
  <c r="BO43" i="57"/>
  <c r="CM43" i="57"/>
  <c r="H37" i="57"/>
  <c r="H38" i="57" s="1"/>
  <c r="AJ37" i="57" s="1"/>
  <c r="AN21" i="56"/>
  <c r="AP21" i="56" s="1"/>
  <c r="AS41" i="56"/>
  <c r="BP43" i="55"/>
  <c r="A45" i="55"/>
  <c r="BQ45" i="55" s="1"/>
  <c r="B43" i="55"/>
  <c r="C40" i="55"/>
  <c r="BF39" i="55"/>
  <c r="BI39" i="55"/>
  <c r="C39" i="55"/>
  <c r="BH39" i="55"/>
  <c r="F19" i="55"/>
  <c r="BE39" i="55"/>
  <c r="AY33" i="55"/>
  <c r="BA33" i="55"/>
  <c r="AH17" i="55"/>
  <c r="AK17" i="55" s="1"/>
  <c r="P17" i="55" s="1"/>
  <c r="AN17" i="55"/>
  <c r="AP17" i="55" s="1"/>
  <c r="BB37" i="55"/>
  <c r="O37" i="55"/>
  <c r="AD37" i="55" s="1"/>
  <c r="BO41" i="55"/>
  <c r="CF41" i="55"/>
  <c r="CG41" i="55" s="1"/>
  <c r="CM41" i="55"/>
  <c r="CJ15" i="55"/>
  <c r="CL15" i="55" s="1"/>
  <c r="R15" i="55" s="1"/>
  <c r="CI15" i="55"/>
  <c r="CH15" i="55"/>
  <c r="AQ15" i="55"/>
  <c r="S15" i="55" s="1"/>
  <c r="AM15" i="55"/>
  <c r="J36" i="55"/>
  <c r="J35" i="55"/>
  <c r="L36" i="55"/>
  <c r="L35" i="55"/>
  <c r="AF37" i="55"/>
  <c r="AX33" i="55"/>
  <c r="M41" i="55"/>
  <c r="N41" i="55"/>
  <c r="CB41" i="55"/>
  <c r="AE41" i="55" s="1"/>
  <c r="AL35" i="55"/>
  <c r="AW35" i="55"/>
  <c r="AU35" i="55"/>
  <c r="BK33" i="55"/>
  <c r="CK37" i="55"/>
  <c r="N41" i="54"/>
  <c r="CB41" i="54"/>
  <c r="M41" i="54"/>
  <c r="BB37" i="54"/>
  <c r="O37" i="54"/>
  <c r="AD37" i="54" s="1"/>
  <c r="BK33" i="54"/>
  <c r="BM33" i="54"/>
  <c r="A45" i="54"/>
  <c r="BQ45" i="54" s="1"/>
  <c r="BP43" i="54"/>
  <c r="B43" i="54"/>
  <c r="CK37" i="54"/>
  <c r="L36" i="54"/>
  <c r="BC35" i="54"/>
  <c r="K35" i="54"/>
  <c r="BL35" i="54" s="1"/>
  <c r="J36" i="54"/>
  <c r="J35" i="54"/>
  <c r="I35" i="54"/>
  <c r="L35" i="54"/>
  <c r="AI35" i="54"/>
  <c r="BA33" i="54"/>
  <c r="AY33" i="54"/>
  <c r="AQ15" i="54"/>
  <c r="AM15" i="54"/>
  <c r="CJ15" i="54"/>
  <c r="CL15" i="54" s="1"/>
  <c r="R15" i="54" s="1"/>
  <c r="CI15" i="54"/>
  <c r="CH15" i="54"/>
  <c r="BH39" i="54"/>
  <c r="BE39" i="54"/>
  <c r="C40" i="54"/>
  <c r="BI39" i="54"/>
  <c r="C39" i="54"/>
  <c r="F19" i="54"/>
  <c r="AR19" i="54" s="1"/>
  <c r="AT19" i="54" s="1"/>
  <c r="T19" i="54" s="1"/>
  <c r="BF39" i="54"/>
  <c r="CF41" i="54"/>
  <c r="CG41" i="54" s="1"/>
  <c r="BO41" i="54"/>
  <c r="CM41" i="54"/>
  <c r="AN17" i="54"/>
  <c r="AP17" i="54" s="1"/>
  <c r="AH17" i="54"/>
  <c r="AK17" i="54" s="1"/>
  <c r="P17" i="54" s="1"/>
  <c r="AF37" i="54"/>
  <c r="G37" i="54"/>
  <c r="G38" i="54" s="1"/>
  <c r="H37" i="54" s="1"/>
  <c r="H38" i="54" s="1"/>
  <c r="AJ37" i="54" s="1"/>
  <c r="AU35" i="54"/>
  <c r="AL35" i="54"/>
  <c r="AW35" i="54"/>
  <c r="AV35" i="54"/>
  <c r="H35" i="54"/>
  <c r="H36" i="54" s="1"/>
  <c r="AJ35" i="54" s="1"/>
  <c r="AZ33" i="54"/>
  <c r="AX33" i="54"/>
  <c r="CK39" i="53"/>
  <c r="AS39" i="53"/>
  <c r="AI37" i="53"/>
  <c r="AO37" i="53"/>
  <c r="CJ17" i="53"/>
  <c r="CL17" i="53" s="1"/>
  <c r="R17" i="53" s="1"/>
  <c r="AM17" i="53"/>
  <c r="CI17" i="53"/>
  <c r="AQ17" i="53"/>
  <c r="CH17" i="53"/>
  <c r="M43" i="53"/>
  <c r="CB43" i="53"/>
  <c r="N43" i="53"/>
  <c r="BP45" i="53"/>
  <c r="A47" i="53"/>
  <c r="BQ47" i="53" s="1"/>
  <c r="B45" i="53"/>
  <c r="AU37" i="53"/>
  <c r="AL37" i="53"/>
  <c r="AW37" i="53"/>
  <c r="AX35" i="53"/>
  <c r="AZ35" i="53"/>
  <c r="BB39" i="53"/>
  <c r="O39" i="53"/>
  <c r="AF39" i="53"/>
  <c r="G39" i="53"/>
  <c r="G40" i="53" s="1"/>
  <c r="BA35" i="53"/>
  <c r="AY35" i="53"/>
  <c r="L38" i="53"/>
  <c r="J38" i="53"/>
  <c r="J37" i="53"/>
  <c r="L37" i="53"/>
  <c r="CM43" i="53"/>
  <c r="CF43" i="53"/>
  <c r="CG43" i="53" s="1"/>
  <c r="BO43" i="53"/>
  <c r="BG41" i="53"/>
  <c r="C42" i="53"/>
  <c r="BJ41" i="53"/>
  <c r="BF41" i="53"/>
  <c r="BI41" i="53"/>
  <c r="BE41" i="53"/>
  <c r="C41" i="53"/>
  <c r="AD41" i="53" s="1"/>
  <c r="BH41" i="53"/>
  <c r="F21" i="53"/>
  <c r="AH19" i="53"/>
  <c r="AK19" i="53" s="1"/>
  <c r="P19" i="53" s="1"/>
  <c r="AN19" i="53"/>
  <c r="AP19" i="53" s="1"/>
  <c r="CB41" i="52"/>
  <c r="M41" i="52"/>
  <c r="N41" i="52"/>
  <c r="C40" i="52"/>
  <c r="BF39" i="52"/>
  <c r="BH39" i="52"/>
  <c r="C39" i="52"/>
  <c r="BI39" i="52"/>
  <c r="BE39" i="52"/>
  <c r="F19" i="52"/>
  <c r="AY33" i="52"/>
  <c r="AN17" i="52"/>
  <c r="AP17" i="52" s="1"/>
  <c r="AH17" i="52"/>
  <c r="AK17" i="52" s="1"/>
  <c r="P17" i="52" s="1"/>
  <c r="CF41" i="52"/>
  <c r="CG41" i="52" s="1"/>
  <c r="BO41" i="52"/>
  <c r="CM41" i="52"/>
  <c r="AF37" i="52"/>
  <c r="G37" i="52"/>
  <c r="G38" i="52" s="1"/>
  <c r="H37" i="52" s="1"/>
  <c r="H38" i="52" s="1"/>
  <c r="AJ37" i="52" s="1"/>
  <c r="BB37" i="52"/>
  <c r="O37" i="52"/>
  <c r="AD37" i="52" s="1"/>
  <c r="AI35" i="52"/>
  <c r="H35" i="52"/>
  <c r="H36" i="52" s="1"/>
  <c r="AJ35" i="52" s="1"/>
  <c r="CH15" i="52"/>
  <c r="AQ15" i="52"/>
  <c r="S15" i="52" s="1"/>
  <c r="CJ15" i="52"/>
  <c r="CL15" i="52" s="1"/>
  <c r="R15" i="52" s="1"/>
  <c r="CI15" i="52"/>
  <c r="AX33" i="52"/>
  <c r="AZ33" i="52"/>
  <c r="BK33" i="52"/>
  <c r="L36" i="52"/>
  <c r="J36" i="52"/>
  <c r="L35" i="52"/>
  <c r="J35" i="52"/>
  <c r="CK37" i="52"/>
  <c r="A45" i="52"/>
  <c r="BQ45" i="52" s="1"/>
  <c r="BP43" i="52"/>
  <c r="B43" i="52"/>
  <c r="O37" i="51"/>
  <c r="BB37" i="51"/>
  <c r="BO41" i="51"/>
  <c r="CM41" i="51"/>
  <c r="CF41" i="51"/>
  <c r="CG41" i="51" s="1"/>
  <c r="BA33" i="51"/>
  <c r="AY33" i="51"/>
  <c r="CJ15" i="51"/>
  <c r="CL15" i="51" s="1"/>
  <c r="R15" i="51" s="1"/>
  <c r="CH15" i="51"/>
  <c r="AM15" i="51"/>
  <c r="AQ15" i="51"/>
  <c r="S15" i="51" s="1"/>
  <c r="CI15" i="51"/>
  <c r="M41" i="51"/>
  <c r="CB41" i="51"/>
  <c r="N41" i="51"/>
  <c r="AH17" i="51"/>
  <c r="AK17" i="51" s="1"/>
  <c r="P17" i="51" s="1"/>
  <c r="AN17" i="51"/>
  <c r="AP17" i="51" s="1"/>
  <c r="AV37" i="51"/>
  <c r="AL37" i="51"/>
  <c r="AW37" i="51"/>
  <c r="AU37" i="51"/>
  <c r="CK37" i="51"/>
  <c r="G38" i="51"/>
  <c r="H37" i="51" s="1"/>
  <c r="H38" i="51" s="1"/>
  <c r="AJ37" i="51" s="1"/>
  <c r="AF37" i="51"/>
  <c r="AX33" i="51"/>
  <c r="AZ33" i="51"/>
  <c r="C40" i="51"/>
  <c r="BF39" i="51"/>
  <c r="BE39" i="51"/>
  <c r="BI39" i="51"/>
  <c r="C39" i="51"/>
  <c r="F19" i="51"/>
  <c r="AR19" i="51" s="1"/>
  <c r="AT19" i="51" s="1"/>
  <c r="T19" i="51" s="1"/>
  <c r="BH39" i="51"/>
  <c r="G37" i="51"/>
  <c r="L36" i="51"/>
  <c r="J36" i="51"/>
  <c r="L35" i="51"/>
  <c r="BJ35" i="51" s="1"/>
  <c r="J35" i="51"/>
  <c r="BG35" i="51" s="1"/>
  <c r="AV35" i="51" s="1"/>
  <c r="AI35" i="51"/>
  <c r="AO35" i="51"/>
  <c r="A45" i="51"/>
  <c r="BQ45" i="51" s="1"/>
  <c r="BP43" i="51"/>
  <c r="B43" i="51"/>
  <c r="F36" i="50"/>
  <c r="CK35" i="50" s="1"/>
  <c r="AS33" i="50"/>
  <c r="AS35" i="50"/>
  <c r="CK33" i="50"/>
  <c r="CO9" i="50" l="1"/>
  <c r="AG33" i="50"/>
  <c r="O33" i="50"/>
  <c r="AD33" i="50" s="1"/>
  <c r="BB33" i="50"/>
  <c r="J31" i="50"/>
  <c r="L32" i="50"/>
  <c r="AY31" i="50" s="1"/>
  <c r="L31" i="50"/>
  <c r="J32" i="50"/>
  <c r="AX31" i="50" s="1"/>
  <c r="K31" i="50"/>
  <c r="P11" i="50"/>
  <c r="CN11" i="50" s="1"/>
  <c r="CI11" i="50"/>
  <c r="CH11" i="50"/>
  <c r="CJ11" i="50"/>
  <c r="CL11" i="50" s="1"/>
  <c r="R11" i="50" s="1"/>
  <c r="AQ11" i="50"/>
  <c r="S11" i="50" s="1"/>
  <c r="AM11" i="50"/>
  <c r="N37" i="50"/>
  <c r="U37" i="50"/>
  <c r="M37" i="50"/>
  <c r="CB37" i="50"/>
  <c r="BC31" i="50"/>
  <c r="G31" i="50"/>
  <c r="G32" i="50" s="1"/>
  <c r="AZ29" i="50"/>
  <c r="AR13" i="50"/>
  <c r="AT13" i="50" s="1"/>
  <c r="T13" i="50" s="1"/>
  <c r="AN13" i="50"/>
  <c r="AP13" i="50" s="1"/>
  <c r="AH13" i="50"/>
  <c r="AK13" i="50" s="1"/>
  <c r="BH35" i="50"/>
  <c r="F15" i="50"/>
  <c r="C36" i="50"/>
  <c r="BE35" i="50"/>
  <c r="BF35" i="50"/>
  <c r="C35" i="50"/>
  <c r="BI35" i="50"/>
  <c r="BQ39" i="50"/>
  <c r="BP39" i="50" s="1"/>
  <c r="A41" i="50"/>
  <c r="B39" i="50"/>
  <c r="I31" i="50"/>
  <c r="BA29" i="50"/>
  <c r="AW31" i="50"/>
  <c r="AU31" i="50"/>
  <c r="BO37" i="50"/>
  <c r="CM37" i="50"/>
  <c r="CF37" i="50"/>
  <c r="CG37" i="50" s="1"/>
  <c r="Q15" i="55"/>
  <c r="CN15" i="55" s="1"/>
  <c r="AH19" i="56"/>
  <c r="AK19" i="56" s="1"/>
  <c r="AN19" i="56"/>
  <c r="AP19" i="56" s="1"/>
  <c r="AY35" i="56"/>
  <c r="BA35" i="56"/>
  <c r="BH41" i="56"/>
  <c r="C41" i="56"/>
  <c r="F21" i="56"/>
  <c r="BE41" i="56"/>
  <c r="BF41" i="56"/>
  <c r="C42" i="56"/>
  <c r="BI41" i="56"/>
  <c r="H37" i="56"/>
  <c r="H38" i="56" s="1"/>
  <c r="AJ37" i="56" s="1"/>
  <c r="AI37" i="56"/>
  <c r="Q15" i="56"/>
  <c r="CN15" i="56" s="1"/>
  <c r="G39" i="56"/>
  <c r="G40" i="56"/>
  <c r="AF39" i="56"/>
  <c r="AD39" i="56"/>
  <c r="AX35" i="56"/>
  <c r="AZ35" i="56"/>
  <c r="CK37" i="56"/>
  <c r="AS37" i="56"/>
  <c r="F40" i="56"/>
  <c r="BB39" i="56"/>
  <c r="O39" i="56"/>
  <c r="AE41" i="56"/>
  <c r="BQ45" i="56"/>
  <c r="BP45" i="56" s="1"/>
  <c r="B45" i="56"/>
  <c r="A47" i="56"/>
  <c r="J38" i="56"/>
  <c r="J37" i="56"/>
  <c r="BG37" i="56" s="1"/>
  <c r="L37" i="56"/>
  <c r="BJ37" i="56" s="1"/>
  <c r="BL37" i="56" s="1"/>
  <c r="L38" i="56"/>
  <c r="CF43" i="56"/>
  <c r="CG43" i="56" s="1"/>
  <c r="BO43" i="56"/>
  <c r="CM43" i="56"/>
  <c r="AU37" i="56"/>
  <c r="AW37" i="56"/>
  <c r="P17" i="56"/>
  <c r="AQ17" i="56"/>
  <c r="AM17" i="56"/>
  <c r="CH17" i="56"/>
  <c r="CI17" i="56"/>
  <c r="Q17" i="56" s="1"/>
  <c r="CN17" i="56" s="1"/>
  <c r="CJ17" i="56"/>
  <c r="CL17" i="56" s="1"/>
  <c r="R17" i="56" s="1"/>
  <c r="CB43" i="56"/>
  <c r="N43" i="56"/>
  <c r="U43" i="56"/>
  <c r="AS43" i="56"/>
  <c r="AR43" i="56"/>
  <c r="S43" i="56"/>
  <c r="T43" i="56"/>
  <c r="M43" i="56"/>
  <c r="BK35" i="57"/>
  <c r="BO43" i="61"/>
  <c r="CM43" i="61"/>
  <c r="CF43" i="61"/>
  <c r="CG43" i="61" s="1"/>
  <c r="M43" i="61"/>
  <c r="CB43" i="61"/>
  <c r="AE43" i="61" s="1"/>
  <c r="U43" i="61"/>
  <c r="N43" i="61"/>
  <c r="AF39" i="61"/>
  <c r="G39" i="61"/>
  <c r="G40" i="61" s="1"/>
  <c r="AX35" i="61"/>
  <c r="AZ35" i="61"/>
  <c r="L37" i="61"/>
  <c r="J38" i="61"/>
  <c r="J37" i="61"/>
  <c r="L38" i="61"/>
  <c r="AY37" i="61" s="1"/>
  <c r="P17" i="61"/>
  <c r="CI17" i="61"/>
  <c r="CJ17" i="61"/>
  <c r="CL17" i="61" s="1"/>
  <c r="R17" i="61" s="1"/>
  <c r="CH17" i="61"/>
  <c r="AQ17" i="61"/>
  <c r="S17" i="61" s="1"/>
  <c r="AM17" i="61"/>
  <c r="BB39" i="61"/>
  <c r="O39" i="61"/>
  <c r="AD39" i="61" s="1"/>
  <c r="BI41" i="61"/>
  <c r="F21" i="61"/>
  <c r="BE41" i="61"/>
  <c r="BF41" i="61"/>
  <c r="C42" i="61"/>
  <c r="C41" i="61"/>
  <c r="BH41" i="61"/>
  <c r="BA35" i="61"/>
  <c r="AY35" i="61"/>
  <c r="AL37" i="61"/>
  <c r="AU37" i="61"/>
  <c r="AW37" i="61"/>
  <c r="AO35" i="61"/>
  <c r="BQ45" i="61"/>
  <c r="BP45" i="61" s="1"/>
  <c r="B45" i="61"/>
  <c r="A47" i="61"/>
  <c r="AN19" i="61"/>
  <c r="AP19" i="61" s="1"/>
  <c r="AH19" i="61"/>
  <c r="AK19" i="61" s="1"/>
  <c r="H37" i="61"/>
  <c r="H38" i="61" s="1"/>
  <c r="AJ37" i="61" s="1"/>
  <c r="AI37" i="61"/>
  <c r="Q15" i="51"/>
  <c r="CN15" i="51" s="1"/>
  <c r="K35" i="51"/>
  <c r="BL35" i="51" s="1"/>
  <c r="I35" i="60"/>
  <c r="AV35" i="60"/>
  <c r="AU39" i="53"/>
  <c r="Q15" i="59"/>
  <c r="K35" i="60"/>
  <c r="BL35" i="60" s="1"/>
  <c r="BC35" i="60"/>
  <c r="Q15" i="52"/>
  <c r="CN15" i="52" s="1"/>
  <c r="Q17" i="57"/>
  <c r="H39" i="53"/>
  <c r="H40" i="53" s="1"/>
  <c r="AJ39" i="53" s="1"/>
  <c r="BC35" i="51"/>
  <c r="I35" i="51"/>
  <c r="CN15" i="59"/>
  <c r="AD41" i="58"/>
  <c r="U43" i="59"/>
  <c r="CN17" i="57"/>
  <c r="BK33" i="58"/>
  <c r="BK31" i="60"/>
  <c r="BK31" i="54"/>
  <c r="Q17" i="58"/>
  <c r="CN17" i="58" s="1"/>
  <c r="BL31" i="55"/>
  <c r="BK31" i="51"/>
  <c r="Q15" i="54"/>
  <c r="CN15" i="54" s="1"/>
  <c r="U45" i="53"/>
  <c r="T45" i="53"/>
  <c r="S45" i="53"/>
  <c r="Q17" i="53"/>
  <c r="CN17" i="53" s="1"/>
  <c r="U45" i="57"/>
  <c r="Q15" i="60"/>
  <c r="CN15" i="60" s="1"/>
  <c r="U43" i="52"/>
  <c r="T43" i="54"/>
  <c r="S43" i="54"/>
  <c r="U43" i="54"/>
  <c r="U43" i="55"/>
  <c r="R43" i="55"/>
  <c r="Q43" i="55"/>
  <c r="U45" i="58"/>
  <c r="T45" i="58"/>
  <c r="S45" i="58"/>
  <c r="T43" i="60"/>
  <c r="S43" i="60"/>
  <c r="U43" i="60"/>
  <c r="S43" i="51"/>
  <c r="U43" i="51"/>
  <c r="T43" i="51"/>
  <c r="AV35" i="56"/>
  <c r="BM35" i="57"/>
  <c r="BK33" i="51"/>
  <c r="BA33" i="52"/>
  <c r="BM33" i="51"/>
  <c r="BG33" i="60"/>
  <c r="BM33" i="60" s="1"/>
  <c r="BA37" i="61"/>
  <c r="BM35" i="56"/>
  <c r="AV31" i="54"/>
  <c r="BJ33" i="60"/>
  <c r="BL33" i="60" s="1"/>
  <c r="BJ33" i="51"/>
  <c r="AV33" i="51" s="1"/>
  <c r="BA33" i="60"/>
  <c r="AZ33" i="55"/>
  <c r="BM31" i="51"/>
  <c r="BM31" i="60"/>
  <c r="BG37" i="61"/>
  <c r="BK37" i="61" s="1"/>
  <c r="BG35" i="53"/>
  <c r="BK35" i="53" s="1"/>
  <c r="BJ35" i="53"/>
  <c r="BL35" i="53" s="1"/>
  <c r="AV35" i="58"/>
  <c r="BM35" i="58"/>
  <c r="AV33" i="58"/>
  <c r="BJ37" i="61"/>
  <c r="BL37" i="61" s="1"/>
  <c r="AV33" i="53"/>
  <c r="BM33" i="53"/>
  <c r="BA31" i="50"/>
  <c r="BM33" i="55"/>
  <c r="AV35" i="61"/>
  <c r="BM35" i="61"/>
  <c r="BJ31" i="50"/>
  <c r="BL31" i="50" s="1"/>
  <c r="BG31" i="50"/>
  <c r="BK31" i="50" s="1"/>
  <c r="AZ31" i="50"/>
  <c r="BJ33" i="55"/>
  <c r="AV33" i="55" s="1"/>
  <c r="F42" i="57"/>
  <c r="AV29" i="50"/>
  <c r="K35" i="52"/>
  <c r="BK33" i="59"/>
  <c r="BM35" i="53"/>
  <c r="K35" i="55"/>
  <c r="AZ33" i="59"/>
  <c r="I35" i="55"/>
  <c r="BM29" i="50"/>
  <c r="F40" i="52"/>
  <c r="CK39" i="52" s="1"/>
  <c r="F40" i="60"/>
  <c r="CK39" i="60" s="1"/>
  <c r="AV33" i="59"/>
  <c r="BM33" i="59"/>
  <c r="K37" i="58"/>
  <c r="F40" i="59"/>
  <c r="CK39" i="59" s="1"/>
  <c r="BJ33" i="52"/>
  <c r="AV33" i="52" s="1"/>
  <c r="BC35" i="55"/>
  <c r="K37" i="57"/>
  <c r="I39" i="61"/>
  <c r="AL37" i="54"/>
  <c r="AU37" i="54"/>
  <c r="AW37" i="54"/>
  <c r="AU37" i="55"/>
  <c r="AW37" i="55"/>
  <c r="AL37" i="55"/>
  <c r="AU39" i="57"/>
  <c r="AL39" i="57"/>
  <c r="AW39" i="57"/>
  <c r="AW39" i="58"/>
  <c r="AU39" i="58"/>
  <c r="AL39" i="58"/>
  <c r="F40" i="54"/>
  <c r="CK39" i="54" s="1"/>
  <c r="I37" i="58"/>
  <c r="I35" i="59"/>
  <c r="BG35" i="59" s="1"/>
  <c r="BM35" i="59" s="1"/>
  <c r="BC35" i="59"/>
  <c r="BC39" i="61"/>
  <c r="G38" i="59"/>
  <c r="H37" i="59" s="1"/>
  <c r="H38" i="59" s="1"/>
  <c r="AJ37" i="59" s="1"/>
  <c r="F40" i="51"/>
  <c r="CK39" i="51" s="1"/>
  <c r="BC35" i="52"/>
  <c r="I35" i="52"/>
  <c r="BG35" i="52" s="1"/>
  <c r="BC37" i="57"/>
  <c r="K37" i="53"/>
  <c r="I37" i="57"/>
  <c r="AZ37" i="57" s="1"/>
  <c r="I37" i="53"/>
  <c r="AZ37" i="53" s="1"/>
  <c r="BC37" i="53"/>
  <c r="BC37" i="58"/>
  <c r="K35" i="59"/>
  <c r="K39" i="61"/>
  <c r="AE41" i="59"/>
  <c r="AI37" i="55"/>
  <c r="G39" i="52"/>
  <c r="G40" i="52" s="1"/>
  <c r="AI39" i="52" s="1"/>
  <c r="AO35" i="52"/>
  <c r="AE41" i="60"/>
  <c r="AS39" i="59"/>
  <c r="AS39" i="60"/>
  <c r="A47" i="60"/>
  <c r="BQ47" i="60" s="1"/>
  <c r="B45" i="60"/>
  <c r="BP45" i="60"/>
  <c r="AH19" i="60"/>
  <c r="AK19" i="60" s="1"/>
  <c r="P19" i="60" s="1"/>
  <c r="AN19" i="60"/>
  <c r="AP19" i="60" s="1"/>
  <c r="CM43" i="60"/>
  <c r="CF43" i="60"/>
  <c r="CG43" i="60" s="1"/>
  <c r="BO43" i="60"/>
  <c r="BA35" i="60"/>
  <c r="AY35" i="60"/>
  <c r="AZ35" i="60"/>
  <c r="AX35" i="60"/>
  <c r="CH17" i="60"/>
  <c r="CJ17" i="60"/>
  <c r="CL17" i="60" s="1"/>
  <c r="R17" i="60" s="1"/>
  <c r="CI17" i="60"/>
  <c r="AM17" i="60"/>
  <c r="AQ17" i="60"/>
  <c r="J38" i="60"/>
  <c r="J37" i="60"/>
  <c r="BC37" i="60"/>
  <c r="I37" i="60"/>
  <c r="L37" i="60"/>
  <c r="L38" i="60"/>
  <c r="K37" i="60"/>
  <c r="BL37" i="60" s="1"/>
  <c r="CB43" i="60"/>
  <c r="N43" i="60"/>
  <c r="M43" i="60"/>
  <c r="C42" i="60"/>
  <c r="BF41" i="60"/>
  <c r="BH41" i="60"/>
  <c r="BE41" i="60"/>
  <c r="BI41" i="60"/>
  <c r="F21" i="60"/>
  <c r="AR21" i="60" s="1"/>
  <c r="AT21" i="60" s="1"/>
  <c r="T21" i="60" s="1"/>
  <c r="C41" i="60"/>
  <c r="AF39" i="60"/>
  <c r="G39" i="60"/>
  <c r="G40" i="60" s="1"/>
  <c r="H39" i="60" s="1"/>
  <c r="H40" i="60" s="1"/>
  <c r="AJ39" i="60" s="1"/>
  <c r="BK35" i="60"/>
  <c r="BM35" i="60"/>
  <c r="AI37" i="60"/>
  <c r="AO37" i="60"/>
  <c r="O39" i="60"/>
  <c r="AD39" i="60" s="1"/>
  <c r="BB39" i="60"/>
  <c r="AU37" i="59"/>
  <c r="AL37" i="59"/>
  <c r="AW37" i="59"/>
  <c r="AQ17" i="59"/>
  <c r="S17" i="59" s="1"/>
  <c r="AM17" i="59"/>
  <c r="CJ17" i="59"/>
  <c r="CL17" i="59" s="1"/>
  <c r="R17" i="59" s="1"/>
  <c r="CI17" i="59"/>
  <c r="Q17" i="59" s="1"/>
  <c r="CH17" i="59"/>
  <c r="CF43" i="59"/>
  <c r="CG43" i="59" s="1"/>
  <c r="BO43" i="59"/>
  <c r="CM43" i="59"/>
  <c r="AZ35" i="59"/>
  <c r="AX35" i="59"/>
  <c r="N43" i="59"/>
  <c r="CB43" i="59"/>
  <c r="M43" i="59"/>
  <c r="AF39" i="59"/>
  <c r="G39" i="59"/>
  <c r="G40" i="59" s="1"/>
  <c r="L38" i="59"/>
  <c r="J37" i="59"/>
  <c r="J38" i="59"/>
  <c r="L37" i="59"/>
  <c r="AH19" i="59"/>
  <c r="AK19" i="59" s="1"/>
  <c r="P19" i="59" s="1"/>
  <c r="AN19" i="59"/>
  <c r="AP19" i="59" s="1"/>
  <c r="AO35" i="59"/>
  <c r="BP45" i="59"/>
  <c r="B45" i="59"/>
  <c r="A47" i="59"/>
  <c r="BQ47" i="59" s="1"/>
  <c r="AY35" i="59"/>
  <c r="BB39" i="59"/>
  <c r="O39" i="59"/>
  <c r="AD39" i="59" s="1"/>
  <c r="BH41" i="59"/>
  <c r="BE41" i="59"/>
  <c r="C42" i="59"/>
  <c r="BI41" i="59"/>
  <c r="C41" i="59"/>
  <c r="F21" i="59"/>
  <c r="BF41" i="59"/>
  <c r="AO39" i="58"/>
  <c r="AO39" i="57"/>
  <c r="AE41" i="54"/>
  <c r="G41" i="53"/>
  <c r="AE41" i="52"/>
  <c r="AE41" i="51"/>
  <c r="BP47" i="58"/>
  <c r="B47" i="58"/>
  <c r="A49" i="58"/>
  <c r="BQ49" i="58" s="1"/>
  <c r="AH21" i="58"/>
  <c r="AK21" i="58" s="1"/>
  <c r="P21" i="58" s="1"/>
  <c r="AN21" i="58"/>
  <c r="AP21" i="58" s="1"/>
  <c r="AU41" i="58"/>
  <c r="C44" i="58"/>
  <c r="BJ43" i="58"/>
  <c r="BF43" i="58"/>
  <c r="BG43" i="58"/>
  <c r="F44" i="58"/>
  <c r="BE43" i="58"/>
  <c r="BI43" i="58"/>
  <c r="C43" i="58"/>
  <c r="AD43" i="58" s="1"/>
  <c r="F23" i="58"/>
  <c r="BH43" i="58"/>
  <c r="CF45" i="58"/>
  <c r="CG45" i="58" s="1"/>
  <c r="CM45" i="58"/>
  <c r="BO45" i="58"/>
  <c r="CH19" i="58"/>
  <c r="AQ19" i="58"/>
  <c r="AM19" i="58"/>
  <c r="CI19" i="58"/>
  <c r="CJ19" i="58"/>
  <c r="CL19" i="58" s="1"/>
  <c r="R19" i="58" s="1"/>
  <c r="AR45" i="58"/>
  <c r="N45" i="58"/>
  <c r="M45" i="58"/>
  <c r="AS45" i="58"/>
  <c r="CB45" i="58"/>
  <c r="BB41" i="58"/>
  <c r="O41" i="58"/>
  <c r="F42" i="58"/>
  <c r="AE43" i="58"/>
  <c r="AI39" i="58"/>
  <c r="BA37" i="58"/>
  <c r="AY37" i="58"/>
  <c r="AX37" i="58"/>
  <c r="AZ37" i="58"/>
  <c r="CK39" i="58"/>
  <c r="AS39" i="58"/>
  <c r="AF41" i="58"/>
  <c r="G41" i="58"/>
  <c r="G42" i="58" s="1"/>
  <c r="L39" i="58"/>
  <c r="L40" i="58"/>
  <c r="J40" i="58"/>
  <c r="J39" i="58"/>
  <c r="M45" i="57"/>
  <c r="CB45" i="57"/>
  <c r="N45" i="57"/>
  <c r="CM45" i="57"/>
  <c r="CF45" i="57"/>
  <c r="CG45" i="57" s="1"/>
  <c r="BO45" i="57"/>
  <c r="CK41" i="57"/>
  <c r="AS41" i="57"/>
  <c r="AI39" i="57"/>
  <c r="AO37" i="57"/>
  <c r="AY37" i="57"/>
  <c r="BA37" i="57"/>
  <c r="BB41" i="57"/>
  <c r="O41" i="57"/>
  <c r="AD41" i="57" s="1"/>
  <c r="L40" i="57"/>
  <c r="J40" i="57"/>
  <c r="J39" i="57"/>
  <c r="L39" i="57"/>
  <c r="BP47" i="57"/>
  <c r="A49" i="57"/>
  <c r="BQ49" i="57" s="1"/>
  <c r="B47" i="57"/>
  <c r="AN21" i="57"/>
  <c r="AP21" i="57" s="1"/>
  <c r="AH21" i="57"/>
  <c r="AK21" i="57" s="1"/>
  <c r="P21" i="57" s="1"/>
  <c r="C44" i="57"/>
  <c r="BF43" i="57"/>
  <c r="F23" i="57"/>
  <c r="BI43" i="57"/>
  <c r="BE43" i="57"/>
  <c r="C43" i="57"/>
  <c r="BH43" i="57"/>
  <c r="AE43" i="57"/>
  <c r="CJ19" i="57"/>
  <c r="CL19" i="57" s="1"/>
  <c r="R19" i="57" s="1"/>
  <c r="CH19" i="57"/>
  <c r="AM19" i="57"/>
  <c r="CI19" i="57"/>
  <c r="Q19" i="57" s="1"/>
  <c r="AQ19" i="57"/>
  <c r="S19" i="57" s="1"/>
  <c r="AX37" i="57"/>
  <c r="AF41" i="57"/>
  <c r="G41" i="57"/>
  <c r="G42" i="57" s="1"/>
  <c r="AN23" i="56"/>
  <c r="AP23" i="56" s="1"/>
  <c r="CF43" i="55"/>
  <c r="CG43" i="55" s="1"/>
  <c r="BO43" i="55"/>
  <c r="CM43" i="55"/>
  <c r="AY35" i="55"/>
  <c r="BA35" i="55"/>
  <c r="AO37" i="55"/>
  <c r="L37" i="55"/>
  <c r="J38" i="55"/>
  <c r="J37" i="55"/>
  <c r="L38" i="55"/>
  <c r="AF39" i="55"/>
  <c r="G39" i="55"/>
  <c r="BB39" i="55"/>
  <c r="O39" i="55"/>
  <c r="AD39" i="55" s="1"/>
  <c r="BP45" i="55"/>
  <c r="B45" i="55"/>
  <c r="A47" i="55"/>
  <c r="BQ47" i="55" s="1"/>
  <c r="N43" i="55"/>
  <c r="CB43" i="55"/>
  <c r="AE43" i="55" s="1"/>
  <c r="M43" i="55"/>
  <c r="AX35" i="55"/>
  <c r="AZ35" i="55"/>
  <c r="BH41" i="55"/>
  <c r="BE41" i="55"/>
  <c r="C41" i="55"/>
  <c r="C42" i="55"/>
  <c r="BI41" i="55"/>
  <c r="BF41" i="55"/>
  <c r="F21" i="55"/>
  <c r="CH17" i="55"/>
  <c r="CI17" i="55"/>
  <c r="AM17" i="55"/>
  <c r="AQ17" i="55"/>
  <c r="CJ17" i="55"/>
  <c r="CL17" i="55" s="1"/>
  <c r="R17" i="55" s="1"/>
  <c r="AH19" i="55"/>
  <c r="AK19" i="55" s="1"/>
  <c r="P19" i="55" s="1"/>
  <c r="AN19" i="55"/>
  <c r="AP19" i="55" s="1"/>
  <c r="F40" i="55"/>
  <c r="AS39" i="54"/>
  <c r="AR43" i="54"/>
  <c r="CB43" i="54"/>
  <c r="N43" i="54"/>
  <c r="AS43" i="54"/>
  <c r="M43" i="54"/>
  <c r="A47" i="54"/>
  <c r="BQ47" i="54" s="1"/>
  <c r="B45" i="54"/>
  <c r="BP45" i="54"/>
  <c r="C42" i="54"/>
  <c r="BF41" i="54"/>
  <c r="BE41" i="54"/>
  <c r="BI41" i="54"/>
  <c r="C41" i="54"/>
  <c r="BH41" i="54"/>
  <c r="F21" i="54"/>
  <c r="AR21" i="54" s="1"/>
  <c r="AT21" i="54" s="1"/>
  <c r="T21" i="54" s="1"/>
  <c r="AH19" i="54"/>
  <c r="AK19" i="54" s="1"/>
  <c r="AN19" i="54"/>
  <c r="AP19" i="54" s="1"/>
  <c r="BB39" i="54"/>
  <c r="O39" i="54"/>
  <c r="AD39" i="54" s="1"/>
  <c r="BK35" i="54"/>
  <c r="BM35" i="54"/>
  <c r="AX35" i="54"/>
  <c r="AZ35" i="54"/>
  <c r="AI37" i="54"/>
  <c r="AO37" i="54"/>
  <c r="CI17" i="54"/>
  <c r="CH17" i="54"/>
  <c r="AQ17" i="54"/>
  <c r="S17" i="54" s="1"/>
  <c r="AM17" i="54"/>
  <c r="CJ17" i="54"/>
  <c r="CL17" i="54" s="1"/>
  <c r="R17" i="54" s="1"/>
  <c r="AF39" i="54"/>
  <c r="AO35" i="54"/>
  <c r="AY35" i="54"/>
  <c r="BA35" i="54"/>
  <c r="CM43" i="54"/>
  <c r="CF43" i="54"/>
  <c r="CG43" i="54" s="1"/>
  <c r="BO43" i="54"/>
  <c r="G39" i="54"/>
  <c r="G40" i="54" s="1"/>
  <c r="J38" i="54"/>
  <c r="L38" i="54"/>
  <c r="L37" i="54"/>
  <c r="K37" i="54" s="1"/>
  <c r="J37" i="54"/>
  <c r="AU41" i="53"/>
  <c r="AL41" i="53"/>
  <c r="AW41" i="53"/>
  <c r="AV41" i="53"/>
  <c r="AY37" i="53"/>
  <c r="BA37" i="53"/>
  <c r="AN21" i="53"/>
  <c r="AP21" i="53" s="1"/>
  <c r="AH21" i="53"/>
  <c r="AK21" i="53" s="1"/>
  <c r="P21" i="53" s="1"/>
  <c r="AX37" i="53"/>
  <c r="L39" i="53"/>
  <c r="BJ39" i="53" s="1"/>
  <c r="L40" i="53"/>
  <c r="J39" i="53"/>
  <c r="BG39" i="53" s="1"/>
  <c r="AV39" i="53" s="1"/>
  <c r="J40" i="53"/>
  <c r="BI43" i="53"/>
  <c r="BE43" i="53"/>
  <c r="C43" i="53"/>
  <c r="BH43" i="53"/>
  <c r="BG43" i="53"/>
  <c r="C44" i="53"/>
  <c r="F44" i="53" s="1"/>
  <c r="BF43" i="53"/>
  <c r="F23" i="53"/>
  <c r="AR23" i="53" s="1"/>
  <c r="AT23" i="53" s="1"/>
  <c r="T23" i="53" s="1"/>
  <c r="BJ43" i="53"/>
  <c r="CJ19" i="53"/>
  <c r="CL19" i="53" s="1"/>
  <c r="R19" i="53" s="1"/>
  <c r="AM19" i="53"/>
  <c r="CH19" i="53"/>
  <c r="AQ19" i="53"/>
  <c r="CI19" i="53"/>
  <c r="BB41" i="53"/>
  <c r="O41" i="53"/>
  <c r="AI39" i="53"/>
  <c r="F42" i="53"/>
  <c r="CF45" i="53"/>
  <c r="CG45" i="53" s="1"/>
  <c r="BO45" i="53"/>
  <c r="CM45" i="53"/>
  <c r="AE43" i="53"/>
  <c r="AF41" i="53"/>
  <c r="BP47" i="53"/>
  <c r="B47" i="53"/>
  <c r="A49" i="53"/>
  <c r="BQ49" i="53" s="1"/>
  <c r="CB45" i="53"/>
  <c r="AS45" i="53"/>
  <c r="N45" i="53"/>
  <c r="AR45" i="53"/>
  <c r="M45" i="53"/>
  <c r="G42" i="53"/>
  <c r="AU37" i="52"/>
  <c r="AL37" i="52"/>
  <c r="AW37" i="52"/>
  <c r="AX35" i="52"/>
  <c r="BH41" i="52"/>
  <c r="C42" i="52"/>
  <c r="BF41" i="52"/>
  <c r="C41" i="52"/>
  <c r="BE41" i="52"/>
  <c r="F21" i="52"/>
  <c r="BI41" i="52"/>
  <c r="BB39" i="52"/>
  <c r="O39" i="52"/>
  <c r="AD39" i="52" s="1"/>
  <c r="BP45" i="52"/>
  <c r="B45" i="52"/>
  <c r="A47" i="52"/>
  <c r="BQ47" i="52" s="1"/>
  <c r="CF43" i="52"/>
  <c r="CG43" i="52" s="1"/>
  <c r="BO43" i="52"/>
  <c r="CM43" i="52"/>
  <c r="L38" i="52"/>
  <c r="J38" i="52"/>
  <c r="J37" i="52"/>
  <c r="L37" i="52"/>
  <c r="AS39" i="52"/>
  <c r="N43" i="52"/>
  <c r="M43" i="52"/>
  <c r="CB43" i="52"/>
  <c r="AE43" i="52" s="1"/>
  <c r="AY35" i="52"/>
  <c r="AI37" i="52"/>
  <c r="AO37" i="52"/>
  <c r="CJ17" i="52"/>
  <c r="CL17" i="52" s="1"/>
  <c r="R17" i="52" s="1"/>
  <c r="AM17" i="52"/>
  <c r="AQ17" i="52"/>
  <c r="S17" i="52" s="1"/>
  <c r="CI17" i="52"/>
  <c r="CH17" i="52"/>
  <c r="AH19" i="52"/>
  <c r="AK19" i="52" s="1"/>
  <c r="P19" i="52" s="1"/>
  <c r="AN19" i="52"/>
  <c r="AP19" i="52" s="1"/>
  <c r="AF39" i="52"/>
  <c r="AS39" i="51"/>
  <c r="N43" i="51"/>
  <c r="CB43" i="51"/>
  <c r="AS43" i="51"/>
  <c r="M43" i="51"/>
  <c r="AR43" i="51"/>
  <c r="CI17" i="51"/>
  <c r="CH17" i="51"/>
  <c r="CJ17" i="51"/>
  <c r="CL17" i="51" s="1"/>
  <c r="R17" i="51" s="1"/>
  <c r="AM17" i="51"/>
  <c r="AQ17" i="51"/>
  <c r="S17" i="51" s="1"/>
  <c r="BK35" i="51"/>
  <c r="BM35" i="51"/>
  <c r="AY35" i="51"/>
  <c r="BA35" i="51"/>
  <c r="BH41" i="51"/>
  <c r="BE41" i="51"/>
  <c r="C42" i="51"/>
  <c r="BI41" i="51"/>
  <c r="C41" i="51"/>
  <c r="F21" i="51"/>
  <c r="AR21" i="51" s="1"/>
  <c r="AT21" i="51" s="1"/>
  <c r="T21" i="51" s="1"/>
  <c r="BF41" i="51"/>
  <c r="BP45" i="51"/>
  <c r="B45" i="51"/>
  <c r="A47" i="51"/>
  <c r="BQ47" i="51" s="1"/>
  <c r="AN19" i="51"/>
  <c r="AP19" i="51" s="1"/>
  <c r="AH19" i="51"/>
  <c r="AK19" i="51" s="1"/>
  <c r="P19" i="51" s="1"/>
  <c r="BB39" i="51"/>
  <c r="O39" i="51"/>
  <c r="AD39" i="51" s="1"/>
  <c r="CF43" i="51"/>
  <c r="CG43" i="51" s="1"/>
  <c r="BO43" i="51"/>
  <c r="CM43" i="51"/>
  <c r="AZ35" i="51"/>
  <c r="AX35" i="51"/>
  <c r="AF39" i="51"/>
  <c r="G39" i="51"/>
  <c r="G40" i="51" s="1"/>
  <c r="L38" i="51"/>
  <c r="I37" i="51"/>
  <c r="K37" i="51"/>
  <c r="BL37" i="51" s="1"/>
  <c r="J37" i="51"/>
  <c r="J38" i="51"/>
  <c r="BC37" i="51"/>
  <c r="L37" i="51"/>
  <c r="AI37" i="51"/>
  <c r="AO37" i="51"/>
  <c r="K33" i="50"/>
  <c r="I33" i="50"/>
  <c r="BC33" i="50"/>
  <c r="C38" i="50" l="1"/>
  <c r="C37" i="50"/>
  <c r="BI37" i="50"/>
  <c r="BF37" i="50"/>
  <c r="BH37" i="50"/>
  <c r="F17" i="50"/>
  <c r="BE37" i="50"/>
  <c r="AG35" i="50"/>
  <c r="O35" i="50"/>
  <c r="AD35" i="50" s="1"/>
  <c r="BB35" i="50"/>
  <c r="AI31" i="50"/>
  <c r="AU33" i="50"/>
  <c r="AW33" i="50"/>
  <c r="AL33" i="50"/>
  <c r="BO39" i="50"/>
  <c r="CM39" i="50"/>
  <c r="CF39" i="50"/>
  <c r="CG39" i="50" s="1"/>
  <c r="AE35" i="50"/>
  <c r="AF35" i="50"/>
  <c r="AR15" i="50"/>
  <c r="AT15" i="50" s="1"/>
  <c r="AN15" i="50"/>
  <c r="AP15" i="50" s="1"/>
  <c r="AH15" i="50"/>
  <c r="AK15" i="50" s="1"/>
  <c r="G33" i="50"/>
  <c r="G34" i="50" s="1"/>
  <c r="H33" i="50"/>
  <c r="H34" i="50" s="1"/>
  <c r="AJ33" i="50" s="1"/>
  <c r="M39" i="50"/>
  <c r="U39" i="50"/>
  <c r="CB39" i="50"/>
  <c r="AE39" i="50" s="1"/>
  <c r="N39" i="50"/>
  <c r="BQ41" i="50"/>
  <c r="BP41" i="50" s="1"/>
  <c r="A43" i="50"/>
  <c r="B41" i="50"/>
  <c r="P13" i="50"/>
  <c r="CN13" i="50" s="1"/>
  <c r="CH13" i="50"/>
  <c r="CI13" i="50"/>
  <c r="Q13" i="50" s="1"/>
  <c r="AQ13" i="50"/>
  <c r="S13" i="50" s="1"/>
  <c r="AM13" i="50"/>
  <c r="CJ13" i="50"/>
  <c r="CL13" i="50" s="1"/>
  <c r="R13" i="50" s="1"/>
  <c r="H31" i="50"/>
  <c r="H32" i="50" s="1"/>
  <c r="AJ31" i="50" s="1"/>
  <c r="J33" i="50"/>
  <c r="L34" i="50"/>
  <c r="AY33" i="50" s="1"/>
  <c r="J34" i="50"/>
  <c r="AX33" i="50" s="1"/>
  <c r="L33" i="50"/>
  <c r="CO11" i="50"/>
  <c r="Q17" i="52"/>
  <c r="BE43" i="56"/>
  <c r="F23" i="56"/>
  <c r="BI43" i="56"/>
  <c r="BH43" i="56"/>
  <c r="C44" i="56"/>
  <c r="C43" i="56"/>
  <c r="BF43" i="56"/>
  <c r="AV37" i="56"/>
  <c r="BK37" i="56"/>
  <c r="BM37" i="56"/>
  <c r="BO45" i="56"/>
  <c r="CM45" i="56"/>
  <c r="CF45" i="56"/>
  <c r="CG45" i="56" s="1"/>
  <c r="J39" i="56"/>
  <c r="L40" i="56"/>
  <c r="I39" i="56"/>
  <c r="BC39" i="56"/>
  <c r="J40" i="56"/>
  <c r="L39" i="56"/>
  <c r="K39" i="56"/>
  <c r="BL39" i="56" s="1"/>
  <c r="AI39" i="56"/>
  <c r="H39" i="56"/>
  <c r="H40" i="56" s="1"/>
  <c r="AJ39" i="56" s="1"/>
  <c r="S45" i="56"/>
  <c r="CB45" i="56"/>
  <c r="AE45" i="56" s="1"/>
  <c r="T45" i="56"/>
  <c r="M45" i="56"/>
  <c r="AS45" i="56"/>
  <c r="U45" i="56"/>
  <c r="AR45" i="56"/>
  <c r="AT45" i="56" s="1"/>
  <c r="N45" i="56"/>
  <c r="CK39" i="56"/>
  <c r="AR21" i="56"/>
  <c r="AT21" i="56" s="1"/>
  <c r="T21" i="56" s="1"/>
  <c r="AH21" i="56"/>
  <c r="AK21" i="56" s="1"/>
  <c r="AZ37" i="56"/>
  <c r="AX37" i="56"/>
  <c r="AT43" i="56"/>
  <c r="AE43" i="56"/>
  <c r="G43" i="56" s="1"/>
  <c r="G44" i="56" s="1"/>
  <c r="BA37" i="56"/>
  <c r="AY37" i="56"/>
  <c r="AL39" i="56"/>
  <c r="AW39" i="56"/>
  <c r="AV39" i="56"/>
  <c r="AU39" i="56"/>
  <c r="O41" i="56"/>
  <c r="AD41" i="56" s="1"/>
  <c r="BB41" i="56"/>
  <c r="AF41" i="56"/>
  <c r="G41" i="56"/>
  <c r="G42" i="56" s="1"/>
  <c r="BQ47" i="56"/>
  <c r="BP47" i="56" s="1"/>
  <c r="B47" i="56"/>
  <c r="A49" i="56"/>
  <c r="P19" i="56"/>
  <c r="CI19" i="56"/>
  <c r="Q19" i="56" s="1"/>
  <c r="CN19" i="56" s="1"/>
  <c r="CJ19" i="56"/>
  <c r="CL19" i="56" s="1"/>
  <c r="R19" i="56" s="1"/>
  <c r="CH19" i="56"/>
  <c r="AM19" i="56"/>
  <c r="AQ19" i="56"/>
  <c r="BQ47" i="61"/>
  <c r="BP47" i="61" s="1"/>
  <c r="A49" i="61"/>
  <c r="B47" i="61"/>
  <c r="AW39" i="61"/>
  <c r="AL39" i="61"/>
  <c r="AU39" i="61"/>
  <c r="CF45" i="61"/>
  <c r="CG45" i="61" s="1"/>
  <c r="BO45" i="61"/>
  <c r="CM45" i="61"/>
  <c r="J40" i="61"/>
  <c r="AX39" i="61" s="1"/>
  <c r="J39" i="61"/>
  <c r="L39" i="61"/>
  <c r="L40" i="61"/>
  <c r="AY39" i="61" s="1"/>
  <c r="U45" i="61"/>
  <c r="M45" i="61"/>
  <c r="N45" i="61"/>
  <c r="CB45" i="61"/>
  <c r="AE45" i="61" s="1"/>
  <c r="AF41" i="61"/>
  <c r="G41" i="61"/>
  <c r="G42" i="61" s="1"/>
  <c r="AN21" i="61"/>
  <c r="AP21" i="61" s="1"/>
  <c r="AH21" i="61"/>
  <c r="AK21" i="61" s="1"/>
  <c r="Q17" i="61"/>
  <c r="CN17" i="61" s="1"/>
  <c r="AZ37" i="61"/>
  <c r="AX37" i="61"/>
  <c r="H39" i="61"/>
  <c r="H40" i="61" s="1"/>
  <c r="AJ39" i="61" s="1"/>
  <c r="AI39" i="61"/>
  <c r="C43" i="61"/>
  <c r="F23" i="61"/>
  <c r="BH43" i="61"/>
  <c r="C44" i="61"/>
  <c r="BI43" i="61"/>
  <c r="BE43" i="61"/>
  <c r="BF43" i="61"/>
  <c r="P19" i="61"/>
  <c r="CJ19" i="61"/>
  <c r="CL19" i="61" s="1"/>
  <c r="R19" i="61" s="1"/>
  <c r="CI19" i="61"/>
  <c r="Q19" i="61" s="1"/>
  <c r="CH19" i="61"/>
  <c r="AQ19" i="61"/>
  <c r="AM19" i="61"/>
  <c r="AO37" i="61"/>
  <c r="BB41" i="61"/>
  <c r="O41" i="61"/>
  <c r="AD41" i="61" s="1"/>
  <c r="F42" i="61"/>
  <c r="CN17" i="59"/>
  <c r="Q17" i="51"/>
  <c r="CN17" i="51" s="1"/>
  <c r="CN17" i="52"/>
  <c r="AL23" i="56"/>
  <c r="AE45" i="57"/>
  <c r="AO39" i="53"/>
  <c r="I39" i="53"/>
  <c r="P19" i="54"/>
  <c r="AL19" i="54"/>
  <c r="AM19" i="54" s="1"/>
  <c r="AW41" i="58"/>
  <c r="K39" i="53"/>
  <c r="BL39" i="53" s="1"/>
  <c r="BC39" i="53"/>
  <c r="U45" i="59"/>
  <c r="CN19" i="57"/>
  <c r="BM31" i="50"/>
  <c r="BK35" i="59"/>
  <c r="BL33" i="51"/>
  <c r="Q19" i="53"/>
  <c r="CN19" i="53" s="1"/>
  <c r="Q17" i="60"/>
  <c r="CN17" i="60" s="1"/>
  <c r="BK33" i="60"/>
  <c r="BL33" i="55"/>
  <c r="BL33" i="52"/>
  <c r="Q21" i="56"/>
  <c r="AL17" i="50"/>
  <c r="U45" i="52"/>
  <c r="U45" i="54"/>
  <c r="T45" i="60"/>
  <c r="U45" i="60"/>
  <c r="S45" i="60"/>
  <c r="S45" i="51"/>
  <c r="U45" i="51"/>
  <c r="T45" i="51"/>
  <c r="U45" i="55"/>
  <c r="U47" i="57"/>
  <c r="Q19" i="58"/>
  <c r="CN19" i="58" s="1"/>
  <c r="U47" i="53"/>
  <c r="T47" i="53"/>
  <c r="S47" i="53"/>
  <c r="U47" i="58"/>
  <c r="T47" i="58"/>
  <c r="S47" i="58"/>
  <c r="Q17" i="54"/>
  <c r="CN17" i="54" s="1"/>
  <c r="Q17" i="55"/>
  <c r="CN17" i="55" s="1"/>
  <c r="AV37" i="61"/>
  <c r="BA33" i="50"/>
  <c r="BA39" i="61"/>
  <c r="BM37" i="61"/>
  <c r="AV33" i="60"/>
  <c r="BG37" i="53"/>
  <c r="BK37" i="53" s="1"/>
  <c r="BJ37" i="53"/>
  <c r="BL37" i="53" s="1"/>
  <c r="BA35" i="52"/>
  <c r="BJ39" i="61"/>
  <c r="BL39" i="61" s="1"/>
  <c r="BG39" i="61"/>
  <c r="BK39" i="61" s="1"/>
  <c r="BG37" i="58"/>
  <c r="BM37" i="58" s="1"/>
  <c r="AZ35" i="52"/>
  <c r="BA35" i="59"/>
  <c r="AZ39" i="61"/>
  <c r="AV35" i="53"/>
  <c r="BJ37" i="58"/>
  <c r="BL37" i="58" s="1"/>
  <c r="BJ35" i="52"/>
  <c r="AV35" i="52" s="1"/>
  <c r="BG35" i="55"/>
  <c r="BK35" i="55" s="1"/>
  <c r="BJ35" i="55"/>
  <c r="BL35" i="55" s="1"/>
  <c r="BG33" i="50"/>
  <c r="BK33" i="50" s="1"/>
  <c r="BJ33" i="50"/>
  <c r="BL33" i="50" s="1"/>
  <c r="BG37" i="57"/>
  <c r="BK37" i="57" s="1"/>
  <c r="BJ37" i="57"/>
  <c r="BL37" i="57" s="1"/>
  <c r="BM35" i="52"/>
  <c r="BJ35" i="59"/>
  <c r="AV35" i="59" s="1"/>
  <c r="AV31" i="50"/>
  <c r="AO37" i="59"/>
  <c r="BK35" i="52"/>
  <c r="F42" i="51"/>
  <c r="CK41" i="51" s="1"/>
  <c r="I37" i="52"/>
  <c r="BG37" i="52" s="1"/>
  <c r="AE45" i="58"/>
  <c r="I39" i="57"/>
  <c r="BG39" i="57" s="1"/>
  <c r="F42" i="54"/>
  <c r="CK41" i="54" s="1"/>
  <c r="F46" i="56"/>
  <c r="BC37" i="54"/>
  <c r="K41" i="56"/>
  <c r="F44" i="57"/>
  <c r="BJ37" i="54"/>
  <c r="BL37" i="54" s="1"/>
  <c r="AW41" i="57"/>
  <c r="AU41" i="57"/>
  <c r="AL41" i="57"/>
  <c r="AU39" i="51"/>
  <c r="AW39" i="51"/>
  <c r="AL39" i="51"/>
  <c r="AW39" i="52"/>
  <c r="AU39" i="52"/>
  <c r="AL39" i="52"/>
  <c r="AU39" i="54"/>
  <c r="AW39" i="54"/>
  <c r="AL39" i="54"/>
  <c r="AU39" i="60"/>
  <c r="AW39" i="60"/>
  <c r="AL39" i="60"/>
  <c r="AW39" i="55"/>
  <c r="AU39" i="55"/>
  <c r="AL39" i="55"/>
  <c r="K37" i="52"/>
  <c r="BC37" i="55"/>
  <c r="BC41" i="56"/>
  <c r="BC39" i="57"/>
  <c r="I41" i="61"/>
  <c r="K35" i="50"/>
  <c r="BJ35" i="50" s="1"/>
  <c r="BC37" i="52"/>
  <c r="K37" i="55"/>
  <c r="K39" i="58"/>
  <c r="I37" i="59"/>
  <c r="BG37" i="59" s="1"/>
  <c r="BC41" i="61"/>
  <c r="I37" i="54"/>
  <c r="BG37" i="54" s="1"/>
  <c r="I37" i="55"/>
  <c r="I41" i="56"/>
  <c r="BG41" i="56" s="1"/>
  <c r="I39" i="58"/>
  <c r="BC39" i="58"/>
  <c r="BC37" i="59"/>
  <c r="K37" i="59"/>
  <c r="K41" i="61"/>
  <c r="G40" i="55"/>
  <c r="H39" i="55" s="1"/>
  <c r="H40" i="55" s="1"/>
  <c r="AJ39" i="55" s="1"/>
  <c r="K39" i="57"/>
  <c r="F42" i="60"/>
  <c r="CK41" i="60" s="1"/>
  <c r="AI37" i="59"/>
  <c r="AI41" i="58"/>
  <c r="G41" i="52"/>
  <c r="AI39" i="60"/>
  <c r="H39" i="52"/>
  <c r="H40" i="52" s="1"/>
  <c r="AJ39" i="52" s="1"/>
  <c r="AT43" i="54"/>
  <c r="G43" i="57"/>
  <c r="G44" i="57" s="1"/>
  <c r="AI43" i="57" s="1"/>
  <c r="AI41" i="53"/>
  <c r="G43" i="58"/>
  <c r="AT43" i="51"/>
  <c r="G43" i="53"/>
  <c r="AE43" i="59"/>
  <c r="AS45" i="61"/>
  <c r="AO41" i="61"/>
  <c r="AE43" i="60"/>
  <c r="N45" i="60"/>
  <c r="AR45" i="60"/>
  <c r="M45" i="60"/>
  <c r="AS45" i="60"/>
  <c r="CB45" i="60"/>
  <c r="AS41" i="60"/>
  <c r="BB41" i="60"/>
  <c r="O41" i="60"/>
  <c r="AD41" i="60" s="1"/>
  <c r="BK37" i="60"/>
  <c r="BM37" i="60"/>
  <c r="L39" i="60"/>
  <c r="K39" i="60" s="1"/>
  <c r="J40" i="60"/>
  <c r="J39" i="60"/>
  <c r="L40" i="60"/>
  <c r="AO39" i="60"/>
  <c r="CF45" i="60"/>
  <c r="CG45" i="60" s="1"/>
  <c r="BO45" i="60"/>
  <c r="CM45" i="60"/>
  <c r="AF41" i="60"/>
  <c r="G41" i="60"/>
  <c r="G42" i="60" s="1"/>
  <c r="AN21" i="60"/>
  <c r="AP21" i="60" s="1"/>
  <c r="AH21" i="60"/>
  <c r="AK21" i="60" s="1"/>
  <c r="BA37" i="60"/>
  <c r="AY37" i="60"/>
  <c r="CJ19" i="60"/>
  <c r="CL19" i="60" s="1"/>
  <c r="R19" i="60" s="1"/>
  <c r="CH19" i="60"/>
  <c r="CI19" i="60"/>
  <c r="AM19" i="60"/>
  <c r="AQ19" i="60"/>
  <c r="S19" i="60" s="1"/>
  <c r="A49" i="60"/>
  <c r="BQ49" i="60" s="1"/>
  <c r="BP47" i="60"/>
  <c r="B47" i="60"/>
  <c r="AX37" i="60"/>
  <c r="AZ37" i="60"/>
  <c r="BH43" i="60"/>
  <c r="C43" i="60"/>
  <c r="BF43" i="60"/>
  <c r="BE43" i="60"/>
  <c r="F23" i="60"/>
  <c r="AR23" i="60" s="1"/>
  <c r="AT23" i="60" s="1"/>
  <c r="T23" i="60" s="1"/>
  <c r="BI43" i="60"/>
  <c r="C44" i="60"/>
  <c r="CI19" i="59"/>
  <c r="CH19" i="59"/>
  <c r="AQ19" i="59"/>
  <c r="AM19" i="59"/>
  <c r="CJ19" i="59"/>
  <c r="CL19" i="59" s="1"/>
  <c r="R19" i="59" s="1"/>
  <c r="AY37" i="59"/>
  <c r="AF41" i="59"/>
  <c r="G41" i="59"/>
  <c r="G42" i="59" s="1"/>
  <c r="M45" i="59"/>
  <c r="CB45" i="59"/>
  <c r="N45" i="59"/>
  <c r="C44" i="59"/>
  <c r="BF43" i="59"/>
  <c r="BE43" i="59"/>
  <c r="BI43" i="59"/>
  <c r="C43" i="59"/>
  <c r="BH43" i="59"/>
  <c r="F23" i="59"/>
  <c r="J40" i="59"/>
  <c r="J39" i="59"/>
  <c r="L39" i="59"/>
  <c r="L40" i="59"/>
  <c r="BP47" i="59"/>
  <c r="B47" i="59"/>
  <c r="A49" i="59"/>
  <c r="BQ49" i="59" s="1"/>
  <c r="AX37" i="59"/>
  <c r="AL39" i="59"/>
  <c r="AU39" i="59"/>
  <c r="AW39" i="59"/>
  <c r="AH21" i="59"/>
  <c r="AK21" i="59" s="1"/>
  <c r="P21" i="59" s="1"/>
  <c r="AN21" i="59"/>
  <c r="AP21" i="59" s="1"/>
  <c r="BB41" i="59"/>
  <c r="O41" i="59"/>
  <c r="AD41" i="59" s="1"/>
  <c r="F42" i="59"/>
  <c r="CF45" i="59"/>
  <c r="CG45" i="59" s="1"/>
  <c r="CM45" i="59"/>
  <c r="BO45" i="59"/>
  <c r="AI39" i="59"/>
  <c r="H39" i="59"/>
  <c r="H40" i="59" s="1"/>
  <c r="AJ39" i="59" s="1"/>
  <c r="AS43" i="58"/>
  <c r="AI41" i="57"/>
  <c r="AI39" i="54"/>
  <c r="AS43" i="53"/>
  <c r="G44" i="53"/>
  <c r="H43" i="53" s="1"/>
  <c r="H44" i="53" s="1"/>
  <c r="AJ43" i="53" s="1"/>
  <c r="AD43" i="53"/>
  <c r="AU43" i="53" s="1"/>
  <c r="AE45" i="53"/>
  <c r="AT45" i="53"/>
  <c r="H39" i="51"/>
  <c r="H40" i="51" s="1"/>
  <c r="AJ39" i="51" s="1"/>
  <c r="J41" i="58"/>
  <c r="BG41" i="58" s="1"/>
  <c r="L42" i="58"/>
  <c r="L41" i="58"/>
  <c r="BJ41" i="58" s="1"/>
  <c r="J42" i="58"/>
  <c r="AX39" i="58"/>
  <c r="H41" i="58"/>
  <c r="H42" i="58" s="1"/>
  <c r="AJ41" i="58" s="1"/>
  <c r="CK41" i="58"/>
  <c r="AS41" i="58"/>
  <c r="BP49" i="58"/>
  <c r="B49" i="58"/>
  <c r="A51" i="58"/>
  <c r="BQ51" i="58" s="1"/>
  <c r="AL43" i="58"/>
  <c r="AV43" i="58"/>
  <c r="AU43" i="58"/>
  <c r="AW43" i="58"/>
  <c r="AH23" i="58"/>
  <c r="AK23" i="58" s="1"/>
  <c r="P23" i="58" s="1"/>
  <c r="AN23" i="58"/>
  <c r="AP23" i="58" s="1"/>
  <c r="CK43" i="58"/>
  <c r="BB43" i="58"/>
  <c r="O43" i="58"/>
  <c r="CF47" i="58"/>
  <c r="CG47" i="58" s="1"/>
  <c r="BO47" i="58"/>
  <c r="CM47" i="58"/>
  <c r="N47" i="58"/>
  <c r="AR47" i="58"/>
  <c r="CB47" i="58"/>
  <c r="AS47" i="58"/>
  <c r="M47" i="58"/>
  <c r="AF43" i="58"/>
  <c r="G44" i="58"/>
  <c r="H43" i="58" s="1"/>
  <c r="H44" i="58" s="1"/>
  <c r="AJ43" i="58" s="1"/>
  <c r="AY39" i="58"/>
  <c r="BA39" i="58"/>
  <c r="AT45" i="58"/>
  <c r="BH45" i="58"/>
  <c r="C46" i="58"/>
  <c r="BF45" i="58"/>
  <c r="BE45" i="58"/>
  <c r="BI45" i="58"/>
  <c r="C45" i="58"/>
  <c r="F25" i="58"/>
  <c r="AN25" i="58" s="1"/>
  <c r="AP25" i="58" s="1"/>
  <c r="CH21" i="58"/>
  <c r="CJ21" i="58"/>
  <c r="CL21" i="58" s="1"/>
  <c r="R21" i="58" s="1"/>
  <c r="CI21" i="58"/>
  <c r="AQ21" i="58"/>
  <c r="AM21" i="58"/>
  <c r="N47" i="57"/>
  <c r="CB47" i="57"/>
  <c r="M47" i="57"/>
  <c r="AX39" i="57"/>
  <c r="AZ39" i="57"/>
  <c r="A51" i="57"/>
  <c r="BQ51" i="57" s="1"/>
  <c r="B49" i="57"/>
  <c r="BP49" i="57"/>
  <c r="AY39" i="57"/>
  <c r="CH21" i="57"/>
  <c r="CI21" i="57"/>
  <c r="AM21" i="57"/>
  <c r="CJ21" i="57"/>
  <c r="CL21" i="57" s="1"/>
  <c r="R21" i="57" s="1"/>
  <c r="AQ21" i="57"/>
  <c r="AH23" i="57"/>
  <c r="AK23" i="57" s="1"/>
  <c r="P23" i="57" s="1"/>
  <c r="AN23" i="57"/>
  <c r="AP23" i="57" s="1"/>
  <c r="L41" i="57"/>
  <c r="L42" i="57"/>
  <c r="J42" i="57"/>
  <c r="J41" i="57"/>
  <c r="O43" i="57"/>
  <c r="AD43" i="57" s="1"/>
  <c r="BB43" i="57"/>
  <c r="H41" i="57"/>
  <c r="H42" i="57" s="1"/>
  <c r="AJ41" i="57" s="1"/>
  <c r="AF43" i="57"/>
  <c r="BO47" i="57"/>
  <c r="CM47" i="57"/>
  <c r="CF47" i="57"/>
  <c r="CG47" i="57" s="1"/>
  <c r="BK39" i="57"/>
  <c r="BI45" i="57"/>
  <c r="BE45" i="57"/>
  <c r="C45" i="57"/>
  <c r="BH45" i="57"/>
  <c r="C46" i="57"/>
  <c r="BF45" i="57"/>
  <c r="F25" i="57"/>
  <c r="AN25" i="57" s="1"/>
  <c r="AP25" i="57" s="1"/>
  <c r="BK41" i="56"/>
  <c r="CK45" i="56"/>
  <c r="AH21" i="55"/>
  <c r="AK21" i="55" s="1"/>
  <c r="P21" i="55" s="1"/>
  <c r="AN21" i="55"/>
  <c r="AP21" i="55" s="1"/>
  <c r="BB41" i="55"/>
  <c r="O41" i="55"/>
  <c r="F42" i="55"/>
  <c r="BO45" i="55"/>
  <c r="CF45" i="55"/>
  <c r="CG45" i="55" s="1"/>
  <c r="CM45" i="55"/>
  <c r="AY37" i="55"/>
  <c r="C44" i="55"/>
  <c r="F44" i="55" s="1"/>
  <c r="BJ43" i="55"/>
  <c r="BF43" i="55"/>
  <c r="BE43" i="55"/>
  <c r="BI43" i="55"/>
  <c r="C43" i="55"/>
  <c r="AD43" i="55" s="1"/>
  <c r="BH43" i="55"/>
  <c r="F23" i="55"/>
  <c r="BG43" i="55"/>
  <c r="M45" i="55"/>
  <c r="CB45" i="55"/>
  <c r="N45" i="55"/>
  <c r="AZ37" i="55"/>
  <c r="AX37" i="55"/>
  <c r="CJ19" i="55"/>
  <c r="CL19" i="55" s="1"/>
  <c r="R19" i="55" s="1"/>
  <c r="CH19" i="55"/>
  <c r="AM19" i="55"/>
  <c r="AQ19" i="55"/>
  <c r="CI19" i="55"/>
  <c r="AF41" i="55"/>
  <c r="CK39" i="55"/>
  <c r="AS39" i="55"/>
  <c r="A49" i="55"/>
  <c r="BQ49" i="55" s="1"/>
  <c r="BP47" i="55"/>
  <c r="B47" i="55"/>
  <c r="L40" i="55"/>
  <c r="J40" i="55"/>
  <c r="J39" i="55"/>
  <c r="L39" i="55"/>
  <c r="AD41" i="55"/>
  <c r="G41" i="55"/>
  <c r="G42" i="55" s="1"/>
  <c r="CB45" i="54"/>
  <c r="N45" i="54"/>
  <c r="M45" i="54"/>
  <c r="AX37" i="54"/>
  <c r="H39" i="54"/>
  <c r="H40" i="54" s="1"/>
  <c r="AJ39" i="54" s="1"/>
  <c r="AQ19" i="54"/>
  <c r="S19" i="54" s="1"/>
  <c r="CJ19" i="54"/>
  <c r="CL19" i="54" s="1"/>
  <c r="R19" i="54" s="1"/>
  <c r="CI19" i="54"/>
  <c r="CH19" i="54"/>
  <c r="AF41" i="54"/>
  <c r="CF45" i="54"/>
  <c r="CG45" i="54" s="1"/>
  <c r="BO45" i="54"/>
  <c r="CM45" i="54"/>
  <c r="AS41" i="54"/>
  <c r="AY37" i="54"/>
  <c r="BA37" i="54"/>
  <c r="BH43" i="54"/>
  <c r="BE43" i="54"/>
  <c r="C44" i="54"/>
  <c r="F23" i="54"/>
  <c r="BI43" i="54"/>
  <c r="BF43" i="54"/>
  <c r="C43" i="54"/>
  <c r="G41" i="54"/>
  <c r="G42" i="54" s="1"/>
  <c r="H41" i="54" s="1"/>
  <c r="H42" i="54" s="1"/>
  <c r="AJ41" i="54" s="1"/>
  <c r="AN21" i="54"/>
  <c r="AP21" i="54" s="1"/>
  <c r="AH21" i="54"/>
  <c r="AK21" i="54" s="1"/>
  <c r="P21" i="54" s="1"/>
  <c r="A49" i="54"/>
  <c r="BQ49" i="54" s="1"/>
  <c r="BP47" i="54"/>
  <c r="B47" i="54"/>
  <c r="AE43" i="54"/>
  <c r="L39" i="54"/>
  <c r="L40" i="54"/>
  <c r="J40" i="54"/>
  <c r="J39" i="54"/>
  <c r="BB41" i="54"/>
  <c r="O41" i="54"/>
  <c r="AD41" i="54" s="1"/>
  <c r="AR47" i="53"/>
  <c r="CB47" i="53"/>
  <c r="M47" i="53"/>
  <c r="AS47" i="53"/>
  <c r="N47" i="53"/>
  <c r="BB43" i="53"/>
  <c r="O43" i="53"/>
  <c r="AF43" i="53"/>
  <c r="CJ21" i="53"/>
  <c r="CL21" i="53" s="1"/>
  <c r="R21" i="53" s="1"/>
  <c r="CH21" i="53"/>
  <c r="AM21" i="53"/>
  <c r="CI21" i="53"/>
  <c r="AQ21" i="53"/>
  <c r="C46" i="53"/>
  <c r="BF45" i="53"/>
  <c r="BE45" i="53"/>
  <c r="BI45" i="53"/>
  <c r="BH45" i="53"/>
  <c r="C45" i="53"/>
  <c r="F25" i="53"/>
  <c r="AN25" i="53" s="1"/>
  <c r="AP25" i="53" s="1"/>
  <c r="AZ39" i="53"/>
  <c r="AX39" i="53"/>
  <c r="BA39" i="53"/>
  <c r="AY39" i="53"/>
  <c r="AN23" i="53"/>
  <c r="AP23" i="53" s="1"/>
  <c r="AH23" i="53"/>
  <c r="AK23" i="53" s="1"/>
  <c r="P23" i="53" s="1"/>
  <c r="B49" i="53"/>
  <c r="A51" i="53"/>
  <c r="BQ51" i="53" s="1"/>
  <c r="BP49" i="53"/>
  <c r="L42" i="53"/>
  <c r="BC41" i="53"/>
  <c r="K41" i="53"/>
  <c r="BL41" i="53" s="1"/>
  <c r="J42" i="53"/>
  <c r="J41" i="53"/>
  <c r="I41" i="53"/>
  <c r="L41" i="53"/>
  <c r="CK43" i="53"/>
  <c r="CM47" i="53"/>
  <c r="CF47" i="53"/>
  <c r="CG47" i="53" s="1"/>
  <c r="BO47" i="53"/>
  <c r="H41" i="53"/>
  <c r="H42" i="53" s="1"/>
  <c r="AJ41" i="53" s="1"/>
  <c r="CK41" i="53"/>
  <c r="AS41" i="53"/>
  <c r="BK39" i="53"/>
  <c r="BM39" i="53"/>
  <c r="BP47" i="52"/>
  <c r="A49" i="52"/>
  <c r="BQ49" i="52" s="1"/>
  <c r="B47" i="52"/>
  <c r="AN21" i="52"/>
  <c r="AP21" i="52" s="1"/>
  <c r="AH21" i="52"/>
  <c r="AK21" i="52" s="1"/>
  <c r="P21" i="52" s="1"/>
  <c r="AY37" i="52"/>
  <c r="CF45" i="52"/>
  <c r="CG45" i="52" s="1"/>
  <c r="BO45" i="52"/>
  <c r="CM45" i="52"/>
  <c r="BB41" i="52"/>
  <c r="O41" i="52"/>
  <c r="AD41" i="52" s="1"/>
  <c r="CI19" i="52"/>
  <c r="CH19" i="52"/>
  <c r="AM19" i="52"/>
  <c r="CJ19" i="52"/>
  <c r="CL19" i="52" s="1"/>
  <c r="R19" i="52" s="1"/>
  <c r="AQ19" i="52"/>
  <c r="AX37" i="52"/>
  <c r="AZ37" i="52"/>
  <c r="C44" i="52"/>
  <c r="BF43" i="52"/>
  <c r="BI43" i="52"/>
  <c r="BE43" i="52"/>
  <c r="C43" i="52"/>
  <c r="BH43" i="52"/>
  <c r="F23" i="52"/>
  <c r="CB45" i="52"/>
  <c r="M45" i="52"/>
  <c r="N45" i="52"/>
  <c r="J40" i="52"/>
  <c r="L39" i="52"/>
  <c r="L40" i="52"/>
  <c r="J39" i="52"/>
  <c r="G42" i="52"/>
  <c r="BK37" i="52"/>
  <c r="AF41" i="52"/>
  <c r="F42" i="52"/>
  <c r="AS41" i="51"/>
  <c r="AE43" i="51"/>
  <c r="C44" i="51"/>
  <c r="BF43" i="51"/>
  <c r="BE43" i="51"/>
  <c r="BI43" i="51"/>
  <c r="C43" i="51"/>
  <c r="BH43" i="51"/>
  <c r="F23" i="51"/>
  <c r="AR23" i="51" s="1"/>
  <c r="AT23" i="51" s="1"/>
  <c r="T23" i="51" s="1"/>
  <c r="BK37" i="51"/>
  <c r="BM37" i="51"/>
  <c r="A49" i="51"/>
  <c r="BQ49" i="51" s="1"/>
  <c r="BP47" i="51"/>
  <c r="B47" i="51"/>
  <c r="AN21" i="51"/>
  <c r="AP21" i="51" s="1"/>
  <c r="AH21" i="51"/>
  <c r="AK21" i="51" s="1"/>
  <c r="BB41" i="51"/>
  <c r="O41" i="51"/>
  <c r="AD41" i="51" s="1"/>
  <c r="CH19" i="51"/>
  <c r="AQ19" i="51"/>
  <c r="S19" i="51" s="1"/>
  <c r="AM19" i="51"/>
  <c r="CI19" i="51"/>
  <c r="CJ19" i="51"/>
  <c r="CL19" i="51" s="1"/>
  <c r="R19" i="51" s="1"/>
  <c r="AI39" i="51"/>
  <c r="AZ37" i="51"/>
  <c r="AX37" i="51"/>
  <c r="AY37" i="51"/>
  <c r="BA37" i="51"/>
  <c r="J40" i="51"/>
  <c r="J39" i="51"/>
  <c r="L40" i="51"/>
  <c r="L39" i="51"/>
  <c r="CF45" i="51"/>
  <c r="CG45" i="51" s="1"/>
  <c r="BO45" i="51"/>
  <c r="CM45" i="51"/>
  <c r="AR45" i="51"/>
  <c r="N45" i="51"/>
  <c r="M45" i="51"/>
  <c r="AS45" i="51"/>
  <c r="CB45" i="51"/>
  <c r="AF41" i="51"/>
  <c r="G41" i="51"/>
  <c r="G42" i="51" s="1"/>
  <c r="H41" i="51" s="1"/>
  <c r="H42" i="51" s="1"/>
  <c r="AJ41" i="51" s="1"/>
  <c r="I35" i="50"/>
  <c r="BC35" i="50"/>
  <c r="CB41" i="50" l="1"/>
  <c r="N41" i="50"/>
  <c r="U41" i="50"/>
  <c r="M41" i="50"/>
  <c r="J36" i="50"/>
  <c r="AX35" i="50" s="1"/>
  <c r="L35" i="50"/>
  <c r="J35" i="50"/>
  <c r="L36" i="50"/>
  <c r="AR17" i="50"/>
  <c r="AT17" i="50" s="1"/>
  <c r="AH17" i="50"/>
  <c r="AK17" i="50" s="1"/>
  <c r="AN17" i="50"/>
  <c r="AP17" i="50" s="1"/>
  <c r="AE37" i="50"/>
  <c r="AF37" i="50"/>
  <c r="AZ35" i="50"/>
  <c r="BQ43" i="50"/>
  <c r="BP43" i="50" s="1"/>
  <c r="A45" i="50"/>
  <c r="B43" i="50"/>
  <c r="P15" i="50"/>
  <c r="AQ15" i="50"/>
  <c r="CJ15" i="50"/>
  <c r="CL15" i="50" s="1"/>
  <c r="R15" i="50" s="1"/>
  <c r="AM15" i="50"/>
  <c r="CI15" i="50"/>
  <c r="CH15" i="50"/>
  <c r="AU35" i="50"/>
  <c r="AL35" i="50"/>
  <c r="AW35" i="50"/>
  <c r="AG37" i="50"/>
  <c r="F38" i="50"/>
  <c r="BB37" i="50"/>
  <c r="O37" i="50"/>
  <c r="AD37" i="50" s="1"/>
  <c r="BL35" i="50"/>
  <c r="AZ33" i="50"/>
  <c r="CO13" i="50"/>
  <c r="BO41" i="50"/>
  <c r="F42" i="50" s="1"/>
  <c r="CF41" i="50"/>
  <c r="CG41" i="50" s="1"/>
  <c r="CM41" i="50"/>
  <c r="AI33" i="50"/>
  <c r="AO33" i="50"/>
  <c r="BH39" i="50"/>
  <c r="F19" i="50"/>
  <c r="C40" i="50"/>
  <c r="BE39" i="50"/>
  <c r="BF39" i="50"/>
  <c r="C39" i="50"/>
  <c r="BI39" i="50"/>
  <c r="AO31" i="50"/>
  <c r="G35" i="50"/>
  <c r="G36" i="50" s="1"/>
  <c r="H35" i="50"/>
  <c r="H36" i="50" s="1"/>
  <c r="AJ35" i="50" s="1"/>
  <c r="AE45" i="52"/>
  <c r="AO43" i="53"/>
  <c r="H43" i="56"/>
  <c r="H44" i="56" s="1"/>
  <c r="AJ43" i="56" s="1"/>
  <c r="AI43" i="56"/>
  <c r="CF47" i="56"/>
  <c r="CG47" i="56" s="1"/>
  <c r="BO47" i="56"/>
  <c r="CM47" i="56"/>
  <c r="L41" i="56"/>
  <c r="L42" i="56"/>
  <c r="AY41" i="56" s="1"/>
  <c r="J42" i="56"/>
  <c r="J41" i="56"/>
  <c r="BM39" i="56"/>
  <c r="BK39" i="56"/>
  <c r="N47" i="56"/>
  <c r="M47" i="56"/>
  <c r="U47" i="56"/>
  <c r="CB47" i="56"/>
  <c r="AE47" i="56" s="1"/>
  <c r="T47" i="56"/>
  <c r="AS47" i="56"/>
  <c r="AR47" i="56"/>
  <c r="AT47" i="56" s="1"/>
  <c r="S47" i="56"/>
  <c r="AL41" i="56"/>
  <c r="AU41" i="56"/>
  <c r="AW41" i="56"/>
  <c r="P21" i="56"/>
  <c r="AQ21" i="56"/>
  <c r="S21" i="56" s="1"/>
  <c r="AM21" i="56"/>
  <c r="CI21" i="56"/>
  <c r="CH21" i="56"/>
  <c r="CJ21" i="56"/>
  <c r="CL21" i="56" s="1"/>
  <c r="R21" i="56" s="1"/>
  <c r="BA39" i="56"/>
  <c r="AY39" i="56"/>
  <c r="BI45" i="56"/>
  <c r="BF45" i="56"/>
  <c r="BH45" i="56"/>
  <c r="C45" i="56"/>
  <c r="BE45" i="56"/>
  <c r="F25" i="56"/>
  <c r="C46" i="56"/>
  <c r="CN21" i="56"/>
  <c r="AI41" i="56"/>
  <c r="H41" i="56"/>
  <c r="H42" i="56" s="1"/>
  <c r="AX39" i="56"/>
  <c r="AZ39" i="56"/>
  <c r="F44" i="56"/>
  <c r="CK43" i="56" s="1"/>
  <c r="AF43" i="56"/>
  <c r="AR23" i="56"/>
  <c r="AT23" i="56" s="1"/>
  <c r="T23" i="56" s="1"/>
  <c r="AH23" i="56"/>
  <c r="AK23" i="56" s="1"/>
  <c r="BQ49" i="56"/>
  <c r="BP49" i="56" s="1"/>
  <c r="A51" i="56"/>
  <c r="B49" i="56"/>
  <c r="AO39" i="56"/>
  <c r="BB43" i="56"/>
  <c r="O43" i="56"/>
  <c r="AD43" i="56" s="1"/>
  <c r="AE47" i="57"/>
  <c r="CK43" i="57"/>
  <c r="AS43" i="57"/>
  <c r="T47" i="61"/>
  <c r="M47" i="61"/>
  <c r="S47" i="61"/>
  <c r="CB47" i="61"/>
  <c r="N47" i="61"/>
  <c r="AS47" i="61"/>
  <c r="U47" i="61"/>
  <c r="AR47" i="61"/>
  <c r="CN19" i="61"/>
  <c r="AH23" i="61"/>
  <c r="AK23" i="61" s="1"/>
  <c r="AN23" i="61"/>
  <c r="AP23" i="61" s="1"/>
  <c r="P21" i="61"/>
  <c r="CI21" i="61"/>
  <c r="CH21" i="61"/>
  <c r="AQ21" i="61"/>
  <c r="CJ21" i="61"/>
  <c r="CL21" i="61" s="1"/>
  <c r="R21" i="61" s="1"/>
  <c r="AM21" i="61"/>
  <c r="CM47" i="61"/>
  <c r="CF47" i="61"/>
  <c r="CG47" i="61" s="1"/>
  <c r="BO47" i="61"/>
  <c r="CK41" i="61"/>
  <c r="AS41" i="61"/>
  <c r="AF43" i="61"/>
  <c r="G43" i="61"/>
  <c r="G44" i="61" s="1"/>
  <c r="AI43" i="61" s="1"/>
  <c r="AD43" i="61"/>
  <c r="BQ49" i="61"/>
  <c r="BP49" i="61" s="1"/>
  <c r="B49" i="61"/>
  <c r="A51" i="61"/>
  <c r="AU41" i="61"/>
  <c r="AL41" i="61"/>
  <c r="AW41" i="61"/>
  <c r="O43" i="61"/>
  <c r="F44" i="61"/>
  <c r="BB43" i="61"/>
  <c r="AO39" i="61"/>
  <c r="AI41" i="61"/>
  <c r="H41" i="61"/>
  <c r="H42" i="61" s="1"/>
  <c r="AJ41" i="61" s="1"/>
  <c r="H43" i="61"/>
  <c r="H44" i="61" s="1"/>
  <c r="AJ43" i="61" s="1"/>
  <c r="J42" i="61"/>
  <c r="AX41" i="61" s="1"/>
  <c r="J41" i="61"/>
  <c r="L41" i="61"/>
  <c r="L42" i="61"/>
  <c r="AY41" i="61" s="1"/>
  <c r="BF45" i="61"/>
  <c r="BH45" i="61"/>
  <c r="BE45" i="61"/>
  <c r="BG45" i="61"/>
  <c r="BJ45" i="61"/>
  <c r="C46" i="61"/>
  <c r="BI45" i="61"/>
  <c r="F25" i="61"/>
  <c r="C45" i="61"/>
  <c r="AE45" i="55"/>
  <c r="F44" i="52"/>
  <c r="AS43" i="52" s="1"/>
  <c r="F46" i="57"/>
  <c r="AS45" i="57" s="1"/>
  <c r="F44" i="59"/>
  <c r="AV41" i="58"/>
  <c r="Q23" i="56"/>
  <c r="BC41" i="58"/>
  <c r="P21" i="60"/>
  <c r="AL21" i="60"/>
  <c r="AM21" i="60" s="1"/>
  <c r="P21" i="51"/>
  <c r="AL21" i="51"/>
  <c r="Q19" i="54"/>
  <c r="K41" i="58"/>
  <c r="BL41" i="58" s="1"/>
  <c r="I41" i="58"/>
  <c r="AO41" i="58"/>
  <c r="CN19" i="54"/>
  <c r="U47" i="59"/>
  <c r="Q19" i="59"/>
  <c r="CN19" i="59" s="1"/>
  <c r="BK37" i="59"/>
  <c r="BK37" i="58"/>
  <c r="BL35" i="59"/>
  <c r="BL35" i="52"/>
  <c r="Q21" i="58"/>
  <c r="CN21" i="58" s="1"/>
  <c r="U49" i="53"/>
  <c r="T49" i="53"/>
  <c r="S49" i="53"/>
  <c r="U47" i="55"/>
  <c r="T47" i="55"/>
  <c r="S47" i="55"/>
  <c r="U47" i="51"/>
  <c r="U49" i="57"/>
  <c r="T49" i="57"/>
  <c r="S49" i="57"/>
  <c r="U49" i="58"/>
  <c r="T49" i="58"/>
  <c r="S49" i="58"/>
  <c r="U47" i="60"/>
  <c r="Q19" i="60"/>
  <c r="CN19" i="60" s="1"/>
  <c r="U47" i="52"/>
  <c r="T47" i="52"/>
  <c r="S47" i="52"/>
  <c r="Q19" i="51"/>
  <c r="CN19" i="51" s="1"/>
  <c r="Q19" i="52"/>
  <c r="CN19" i="52" s="1"/>
  <c r="Q21" i="53"/>
  <c r="CN21" i="53" s="1"/>
  <c r="U47" i="54"/>
  <c r="Q19" i="55"/>
  <c r="CN19" i="55" s="1"/>
  <c r="Q21" i="57"/>
  <c r="CN21" i="57" s="1"/>
  <c r="AV37" i="53"/>
  <c r="BA37" i="52"/>
  <c r="AZ41" i="61"/>
  <c r="AZ39" i="58"/>
  <c r="BG39" i="58"/>
  <c r="BK39" i="58" s="1"/>
  <c r="AZ37" i="59"/>
  <c r="BA37" i="59"/>
  <c r="BG41" i="61"/>
  <c r="BM41" i="61" s="1"/>
  <c r="BM37" i="53"/>
  <c r="AV39" i="61"/>
  <c r="BJ39" i="58"/>
  <c r="BL39" i="58" s="1"/>
  <c r="BJ41" i="61"/>
  <c r="AV41" i="61" s="1"/>
  <c r="BK37" i="54"/>
  <c r="BA37" i="55"/>
  <c r="BG37" i="55"/>
  <c r="BK37" i="55" s="1"/>
  <c r="BJ37" i="55"/>
  <c r="BL37" i="55" s="1"/>
  <c r="AV37" i="58"/>
  <c r="BG35" i="50"/>
  <c r="AV35" i="50" s="1"/>
  <c r="BM39" i="61"/>
  <c r="BM37" i="52"/>
  <c r="BM39" i="57"/>
  <c r="BM37" i="59"/>
  <c r="BA39" i="57"/>
  <c r="AV33" i="50"/>
  <c r="BM33" i="50"/>
  <c r="BJ37" i="52"/>
  <c r="AV37" i="52" s="1"/>
  <c r="F48" i="61"/>
  <c r="BJ37" i="59"/>
  <c r="AV37" i="59" s="1"/>
  <c r="BJ39" i="57"/>
  <c r="AV39" i="57" s="1"/>
  <c r="AV35" i="55"/>
  <c r="BM35" i="55"/>
  <c r="AZ37" i="54"/>
  <c r="BA41" i="56"/>
  <c r="AO39" i="55"/>
  <c r="AO39" i="52"/>
  <c r="BM37" i="57"/>
  <c r="AV37" i="57"/>
  <c r="F48" i="56"/>
  <c r="F46" i="58"/>
  <c r="CK45" i="58" s="1"/>
  <c r="F46" i="53"/>
  <c r="F44" i="54"/>
  <c r="CK43" i="54" s="1"/>
  <c r="I41" i="57"/>
  <c r="K39" i="55"/>
  <c r="I43" i="56"/>
  <c r="BG43" i="56" s="1"/>
  <c r="K39" i="59"/>
  <c r="BJ41" i="56"/>
  <c r="AV41" i="56" s="1"/>
  <c r="AV37" i="54"/>
  <c r="BM37" i="54"/>
  <c r="BM41" i="56"/>
  <c r="K41" i="57"/>
  <c r="BJ39" i="60"/>
  <c r="BL39" i="60" s="1"/>
  <c r="BC39" i="51"/>
  <c r="K39" i="51"/>
  <c r="BC39" i="59"/>
  <c r="AW41" i="51"/>
  <c r="AL41" i="51"/>
  <c r="AU41" i="51"/>
  <c r="AU41" i="60"/>
  <c r="AL41" i="60"/>
  <c r="AW41" i="60"/>
  <c r="AU41" i="54"/>
  <c r="AW41" i="54"/>
  <c r="AL41" i="54"/>
  <c r="BC39" i="55"/>
  <c r="I39" i="59"/>
  <c r="I39" i="60"/>
  <c r="BG39" i="60" s="1"/>
  <c r="I39" i="52"/>
  <c r="I39" i="54"/>
  <c r="K39" i="54"/>
  <c r="I39" i="51"/>
  <c r="BG39" i="51" s="1"/>
  <c r="F44" i="51"/>
  <c r="K39" i="52"/>
  <c r="BC39" i="52"/>
  <c r="BC39" i="60"/>
  <c r="AI39" i="55"/>
  <c r="BC39" i="54"/>
  <c r="I39" i="55"/>
  <c r="BG39" i="55" s="1"/>
  <c r="BC41" i="57"/>
  <c r="AV43" i="53"/>
  <c r="H43" i="57"/>
  <c r="H44" i="57" s="1"/>
  <c r="AJ43" i="57" s="1"/>
  <c r="AI41" i="54"/>
  <c r="AI43" i="53"/>
  <c r="G45" i="58"/>
  <c r="G46" i="58" s="1"/>
  <c r="H45" i="58" s="1"/>
  <c r="H46" i="58" s="1"/>
  <c r="AJ45" i="58" s="1"/>
  <c r="AE45" i="51"/>
  <c r="AE47" i="58"/>
  <c r="G43" i="51"/>
  <c r="AO39" i="59"/>
  <c r="AI41" i="59"/>
  <c r="AO43" i="61"/>
  <c r="AI41" i="60"/>
  <c r="H41" i="60"/>
  <c r="H42" i="60" s="1"/>
  <c r="AJ41" i="60" s="1"/>
  <c r="CK47" i="61"/>
  <c r="CB47" i="60"/>
  <c r="M47" i="60"/>
  <c r="N47" i="60"/>
  <c r="AF43" i="60"/>
  <c r="G43" i="60"/>
  <c r="G44" i="60" s="1"/>
  <c r="H43" i="60" s="1"/>
  <c r="H44" i="60" s="1"/>
  <c r="AJ43" i="60" s="1"/>
  <c r="A51" i="60"/>
  <c r="BQ51" i="60" s="1"/>
  <c r="BP49" i="60"/>
  <c r="B49" i="60"/>
  <c r="J42" i="60"/>
  <c r="J41" i="60"/>
  <c r="L41" i="60"/>
  <c r="L42" i="60"/>
  <c r="O43" i="60"/>
  <c r="AD43" i="60" s="1"/>
  <c r="BB43" i="60"/>
  <c r="C46" i="60"/>
  <c r="BF45" i="60"/>
  <c r="BH45" i="60"/>
  <c r="BE45" i="60"/>
  <c r="C45" i="60"/>
  <c r="BI45" i="60"/>
  <c r="F25" i="60"/>
  <c r="AR25" i="60" s="1"/>
  <c r="AT25" i="60" s="1"/>
  <c r="T25" i="60" s="1"/>
  <c r="AT45" i="60"/>
  <c r="AN23" i="60"/>
  <c r="AP23" i="60" s="1"/>
  <c r="AH23" i="60"/>
  <c r="AK23" i="60" s="1"/>
  <c r="P23" i="60" s="1"/>
  <c r="F44" i="60"/>
  <c r="CM47" i="60"/>
  <c r="CF47" i="60"/>
  <c r="CG47" i="60" s="1"/>
  <c r="BO47" i="60"/>
  <c r="CH21" i="60"/>
  <c r="CJ21" i="60"/>
  <c r="CL21" i="60" s="1"/>
  <c r="R21" i="60" s="1"/>
  <c r="AQ21" i="60"/>
  <c r="S21" i="60" s="1"/>
  <c r="CI21" i="60"/>
  <c r="AE45" i="60"/>
  <c r="BA39" i="60"/>
  <c r="AY39" i="60"/>
  <c r="AX39" i="60"/>
  <c r="CK41" i="59"/>
  <c r="AS41" i="59"/>
  <c r="AH23" i="59"/>
  <c r="AK23" i="59" s="1"/>
  <c r="P23" i="59" s="1"/>
  <c r="AN23" i="59"/>
  <c r="AP23" i="59" s="1"/>
  <c r="N47" i="59"/>
  <c r="CB47" i="59"/>
  <c r="M47" i="59"/>
  <c r="AY39" i="59"/>
  <c r="AF43" i="59"/>
  <c r="AD43" i="59"/>
  <c r="C46" i="59"/>
  <c r="F46" i="59" s="1"/>
  <c r="BH45" i="59"/>
  <c r="BJ45" i="59"/>
  <c r="BE45" i="59"/>
  <c r="BI45" i="59"/>
  <c r="BG45" i="59"/>
  <c r="C45" i="59"/>
  <c r="AD45" i="59" s="1"/>
  <c r="BF45" i="59"/>
  <c r="F25" i="59"/>
  <c r="AR25" i="59" s="1"/>
  <c r="AT25" i="59" s="1"/>
  <c r="T25" i="59" s="1"/>
  <c r="AQ21" i="59"/>
  <c r="AM21" i="59"/>
  <c r="CJ21" i="59"/>
  <c r="CL21" i="59" s="1"/>
  <c r="R21" i="59" s="1"/>
  <c r="CI21" i="59"/>
  <c r="CH21" i="59"/>
  <c r="BP49" i="59"/>
  <c r="B49" i="59"/>
  <c r="A51" i="59"/>
  <c r="BQ51" i="59" s="1"/>
  <c r="BB43" i="59"/>
  <c r="O43" i="59"/>
  <c r="H41" i="59"/>
  <c r="H42" i="59" s="1"/>
  <c r="AJ41" i="59" s="1"/>
  <c r="L41" i="59"/>
  <c r="L42" i="59"/>
  <c r="J42" i="59"/>
  <c r="J41" i="59"/>
  <c r="CF47" i="59"/>
  <c r="CG47" i="59" s="1"/>
  <c r="BO47" i="59"/>
  <c r="CM47" i="59"/>
  <c r="AX39" i="59"/>
  <c r="AZ39" i="59"/>
  <c r="CK43" i="59"/>
  <c r="AS43" i="59"/>
  <c r="AE45" i="59"/>
  <c r="AU41" i="59"/>
  <c r="AL41" i="59"/>
  <c r="AW41" i="59"/>
  <c r="G43" i="59"/>
  <c r="G44" i="59" s="1"/>
  <c r="AO41" i="57"/>
  <c r="AS43" i="55"/>
  <c r="AI41" i="55"/>
  <c r="AO39" i="54"/>
  <c r="AO41" i="54"/>
  <c r="AW43" i="53"/>
  <c r="AL43" i="53"/>
  <c r="AI41" i="52"/>
  <c r="AO39" i="51"/>
  <c r="AO41" i="51"/>
  <c r="AT45" i="51"/>
  <c r="AT47" i="58"/>
  <c r="AI43" i="58"/>
  <c r="AO43" i="58"/>
  <c r="BP51" i="58"/>
  <c r="B51" i="58"/>
  <c r="A53" i="58"/>
  <c r="BQ53" i="58" s="1"/>
  <c r="AF45" i="58"/>
  <c r="CF49" i="58"/>
  <c r="CG49" i="58" s="1"/>
  <c r="BO49" i="58"/>
  <c r="CM49" i="58"/>
  <c r="AR49" i="58"/>
  <c r="N49" i="58"/>
  <c r="AS49" i="58"/>
  <c r="M49" i="58"/>
  <c r="CB49" i="58"/>
  <c r="BA41" i="58"/>
  <c r="AY41" i="58"/>
  <c r="J44" i="58"/>
  <c r="J43" i="58"/>
  <c r="L43" i="58"/>
  <c r="L44" i="58"/>
  <c r="K43" i="58"/>
  <c r="BL43" i="58" s="1"/>
  <c r="BC43" i="58"/>
  <c r="I43" i="58"/>
  <c r="AR25" i="58"/>
  <c r="AT25" i="58" s="1"/>
  <c r="T25" i="58" s="1"/>
  <c r="AH25" i="58"/>
  <c r="AK25" i="58" s="1"/>
  <c r="P25" i="58" s="1"/>
  <c r="BB45" i="58"/>
  <c r="O45" i="58"/>
  <c r="AD45" i="58" s="1"/>
  <c r="C48" i="58"/>
  <c r="BF47" i="58"/>
  <c r="BH47" i="58"/>
  <c r="BE47" i="58"/>
  <c r="BI47" i="58"/>
  <c r="C47" i="58"/>
  <c r="F27" i="58"/>
  <c r="AN27" i="58" s="1"/>
  <c r="AP27" i="58" s="1"/>
  <c r="CJ23" i="58"/>
  <c r="CL23" i="58" s="1"/>
  <c r="R23" i="58" s="1"/>
  <c r="CI23" i="58"/>
  <c r="CH23" i="58"/>
  <c r="AM23" i="58"/>
  <c r="AQ23" i="58"/>
  <c r="AX41" i="58"/>
  <c r="AZ41" i="58"/>
  <c r="BK41" i="58"/>
  <c r="BM41" i="58"/>
  <c r="AU43" i="57"/>
  <c r="AL43" i="57"/>
  <c r="AW43" i="57"/>
  <c r="AF45" i="57"/>
  <c r="BA41" i="57"/>
  <c r="AY41" i="57"/>
  <c r="BP51" i="57"/>
  <c r="B51" i="57"/>
  <c r="A53" i="57"/>
  <c r="BQ53" i="57" s="1"/>
  <c r="AH25" i="57"/>
  <c r="AK25" i="57" s="1"/>
  <c r="P25" i="57" s="1"/>
  <c r="AR25" i="57"/>
  <c r="AT25" i="57" s="1"/>
  <c r="AZ41" i="57"/>
  <c r="AX41" i="57"/>
  <c r="CJ23" i="57"/>
  <c r="CL23" i="57" s="1"/>
  <c r="R23" i="57" s="1"/>
  <c r="CI23" i="57"/>
  <c r="CH23" i="57"/>
  <c r="AM23" i="57"/>
  <c r="AQ23" i="57"/>
  <c r="AD45" i="57"/>
  <c r="N49" i="57"/>
  <c r="CB49" i="57"/>
  <c r="AS49" i="57"/>
  <c r="AR49" i="57"/>
  <c r="M49" i="57"/>
  <c r="CK45" i="57"/>
  <c r="BB45" i="57"/>
  <c r="O45" i="57"/>
  <c r="BG47" i="57"/>
  <c r="C48" i="57"/>
  <c r="F48" i="57" s="1"/>
  <c r="BJ47" i="57"/>
  <c r="BF47" i="57"/>
  <c r="F27" i="57"/>
  <c r="AN27" i="57" s="1"/>
  <c r="AP27" i="57" s="1"/>
  <c r="BI47" i="57"/>
  <c r="BE47" i="57"/>
  <c r="C47" i="57"/>
  <c r="AD47" i="57" s="1"/>
  <c r="BH47" i="57"/>
  <c r="L44" i="57"/>
  <c r="J44" i="57"/>
  <c r="J43" i="57"/>
  <c r="L43" i="57"/>
  <c r="G45" i="57"/>
  <c r="G46" i="57" s="1"/>
  <c r="H45" i="57" s="1"/>
  <c r="H46" i="57" s="1"/>
  <c r="AJ45" i="57" s="1"/>
  <c r="CF49" i="57"/>
  <c r="CG49" i="57" s="1"/>
  <c r="BO49" i="57"/>
  <c r="CM49" i="57"/>
  <c r="CK47" i="56"/>
  <c r="AR27" i="56"/>
  <c r="AT27" i="56" s="1"/>
  <c r="T27" i="56" s="1"/>
  <c r="N47" i="55"/>
  <c r="CB47" i="55"/>
  <c r="AS47" i="55"/>
  <c r="AR47" i="55"/>
  <c r="M47" i="55"/>
  <c r="H41" i="55"/>
  <c r="H42" i="55" s="1"/>
  <c r="AJ41" i="55" s="1"/>
  <c r="AH23" i="55"/>
  <c r="AK23" i="55" s="1"/>
  <c r="P23" i="55" s="1"/>
  <c r="AN23" i="55"/>
  <c r="AP23" i="55" s="1"/>
  <c r="BB43" i="55"/>
  <c r="O43" i="55"/>
  <c r="L42" i="55"/>
  <c r="L41" i="55"/>
  <c r="BJ41" i="55" s="1"/>
  <c r="AV41" i="55" s="1"/>
  <c r="J42" i="55"/>
  <c r="J41" i="55"/>
  <c r="BG41" i="55" s="1"/>
  <c r="CF47" i="55"/>
  <c r="CG47" i="55" s="1"/>
  <c r="BO47" i="55"/>
  <c r="CM47" i="55"/>
  <c r="BP49" i="55"/>
  <c r="B49" i="55"/>
  <c r="A51" i="55"/>
  <c r="BQ51" i="55" s="1"/>
  <c r="CK43" i="55"/>
  <c r="BH45" i="55"/>
  <c r="BJ45" i="55"/>
  <c r="BE45" i="55"/>
  <c r="C46" i="55"/>
  <c r="F46" i="55" s="1"/>
  <c r="BI45" i="55"/>
  <c r="BG45" i="55"/>
  <c r="F25" i="55"/>
  <c r="AN25" i="55" s="1"/>
  <c r="AP25" i="55" s="1"/>
  <c r="BF45" i="55"/>
  <c r="C45" i="55"/>
  <c r="AD45" i="55" s="1"/>
  <c r="AX39" i="55"/>
  <c r="AZ39" i="55"/>
  <c r="AL43" i="55"/>
  <c r="AU43" i="55"/>
  <c r="AW43" i="55"/>
  <c r="AV43" i="55"/>
  <c r="AY39" i="55"/>
  <c r="BA39" i="55"/>
  <c r="AF43" i="55"/>
  <c r="G44" i="55"/>
  <c r="G43" i="55"/>
  <c r="CK41" i="55"/>
  <c r="AS41" i="55"/>
  <c r="CI21" i="55"/>
  <c r="CH21" i="55"/>
  <c r="AM21" i="55"/>
  <c r="CJ21" i="55"/>
  <c r="CL21" i="55" s="1"/>
  <c r="R21" i="55" s="1"/>
  <c r="AQ21" i="55"/>
  <c r="AW41" i="55"/>
  <c r="AU41" i="55"/>
  <c r="J42" i="54"/>
  <c r="J41" i="54"/>
  <c r="L41" i="54"/>
  <c r="L42" i="54"/>
  <c r="CI21" i="54"/>
  <c r="Q21" i="54" s="1"/>
  <c r="CH21" i="54"/>
  <c r="AQ21" i="54"/>
  <c r="S21" i="54" s="1"/>
  <c r="AM21" i="54"/>
  <c r="CJ21" i="54"/>
  <c r="CL21" i="54" s="1"/>
  <c r="R21" i="54" s="1"/>
  <c r="BB43" i="54"/>
  <c r="O43" i="54"/>
  <c r="AD43" i="54" s="1"/>
  <c r="BA39" i="54"/>
  <c r="AY39" i="54"/>
  <c r="CM47" i="54"/>
  <c r="CF47" i="54"/>
  <c r="CG47" i="54" s="1"/>
  <c r="BO47" i="54"/>
  <c r="AE45" i="54"/>
  <c r="M47" i="54"/>
  <c r="CB47" i="54"/>
  <c r="N47" i="54"/>
  <c r="AH23" i="54"/>
  <c r="AK23" i="54" s="1"/>
  <c r="P23" i="54" s="1"/>
  <c r="AN23" i="54"/>
  <c r="AP23" i="54" s="1"/>
  <c r="C46" i="54"/>
  <c r="BF45" i="54"/>
  <c r="BI45" i="54"/>
  <c r="BE45" i="54"/>
  <c r="C45" i="54"/>
  <c r="BH45" i="54"/>
  <c r="F25" i="54"/>
  <c r="AN25" i="54" s="1"/>
  <c r="AP25" i="54" s="1"/>
  <c r="AZ39" i="54"/>
  <c r="AX39" i="54"/>
  <c r="A51" i="54"/>
  <c r="BQ51" i="54" s="1"/>
  <c r="B49" i="54"/>
  <c r="BP49" i="54"/>
  <c r="AF43" i="54"/>
  <c r="G43" i="54"/>
  <c r="AX41" i="53"/>
  <c r="AZ41" i="53"/>
  <c r="BP51" i="53"/>
  <c r="B51" i="53"/>
  <c r="A53" i="53"/>
  <c r="BQ53" i="53" s="1"/>
  <c r="AH25" i="53"/>
  <c r="AK25" i="53" s="1"/>
  <c r="AR25" i="53"/>
  <c r="AT25" i="53" s="1"/>
  <c r="T25" i="53" s="1"/>
  <c r="BB45" i="53"/>
  <c r="O45" i="53"/>
  <c r="AD45" i="53" s="1"/>
  <c r="BK41" i="53"/>
  <c r="BM41" i="53"/>
  <c r="CF49" i="53"/>
  <c r="CG49" i="53" s="1"/>
  <c r="BO49" i="53"/>
  <c r="CM49" i="53"/>
  <c r="AF45" i="53"/>
  <c r="G45" i="53"/>
  <c r="G46" i="53" s="1"/>
  <c r="H45" i="53" s="1"/>
  <c r="H46" i="53" s="1"/>
  <c r="AJ45" i="53" s="1"/>
  <c r="CK45" i="53"/>
  <c r="BH47" i="53"/>
  <c r="C48" i="53"/>
  <c r="BE47" i="53"/>
  <c r="BI47" i="53"/>
  <c r="C47" i="53"/>
  <c r="F27" i="53"/>
  <c r="AN27" i="53" s="1"/>
  <c r="AP27" i="53" s="1"/>
  <c r="BF47" i="53"/>
  <c r="AY41" i="53"/>
  <c r="BA41" i="53"/>
  <c r="CH23" i="53"/>
  <c r="CJ23" i="53"/>
  <c r="CL23" i="53" s="1"/>
  <c r="R23" i="53" s="1"/>
  <c r="AQ23" i="53"/>
  <c r="S23" i="53" s="1"/>
  <c r="CI23" i="53"/>
  <c r="AM23" i="53"/>
  <c r="AT47" i="53"/>
  <c r="N49" i="53"/>
  <c r="AR49" i="53"/>
  <c r="M49" i="53"/>
  <c r="AS49" i="53"/>
  <c r="CB49" i="53"/>
  <c r="I43" i="53"/>
  <c r="L43" i="53"/>
  <c r="L44" i="53"/>
  <c r="BC43" i="53"/>
  <c r="K43" i="53"/>
  <c r="BL43" i="53" s="1"/>
  <c r="J43" i="53"/>
  <c r="J44" i="53"/>
  <c r="AE47" i="53"/>
  <c r="CK43" i="52"/>
  <c r="AQ21" i="52"/>
  <c r="AM21" i="52"/>
  <c r="CJ21" i="52"/>
  <c r="CL21" i="52" s="1"/>
  <c r="R21" i="52" s="1"/>
  <c r="CI21" i="52"/>
  <c r="CH21" i="52"/>
  <c r="AU41" i="52"/>
  <c r="AW41" i="52"/>
  <c r="AL41" i="52"/>
  <c r="BA39" i="52"/>
  <c r="AY39" i="52"/>
  <c r="AX39" i="52"/>
  <c r="AH23" i="52"/>
  <c r="AK23" i="52" s="1"/>
  <c r="P23" i="52" s="1"/>
  <c r="AN23" i="52"/>
  <c r="AP23" i="52" s="1"/>
  <c r="AF43" i="52"/>
  <c r="G43" i="52"/>
  <c r="G44" i="52" s="1"/>
  <c r="H43" i="52" s="1"/>
  <c r="H44" i="52" s="1"/>
  <c r="AJ43" i="52" s="1"/>
  <c r="L41" i="52"/>
  <c r="L42" i="52"/>
  <c r="J41" i="52"/>
  <c r="J42" i="52"/>
  <c r="AD43" i="52"/>
  <c r="BO47" i="52"/>
  <c r="CM47" i="52"/>
  <c r="CF47" i="52"/>
  <c r="CG47" i="52" s="1"/>
  <c r="CK41" i="52"/>
  <c r="AS41" i="52"/>
  <c r="BB43" i="52"/>
  <c r="O43" i="52"/>
  <c r="H41" i="52"/>
  <c r="H42" i="52" s="1"/>
  <c r="AJ41" i="52" s="1"/>
  <c r="BH45" i="52"/>
  <c r="BG45" i="52"/>
  <c r="C46" i="52"/>
  <c r="F46" i="52" s="1"/>
  <c r="BF45" i="52"/>
  <c r="C45" i="52"/>
  <c r="AD45" i="52" s="1"/>
  <c r="BE45" i="52"/>
  <c r="BJ45" i="52"/>
  <c r="F25" i="52"/>
  <c r="AN25" i="52" s="1"/>
  <c r="AP25" i="52" s="1"/>
  <c r="BI45" i="52"/>
  <c r="B49" i="52"/>
  <c r="A51" i="52"/>
  <c r="BQ51" i="52" s="1"/>
  <c r="BP49" i="52"/>
  <c r="N47" i="52"/>
  <c r="CB47" i="52"/>
  <c r="AS47" i="52"/>
  <c r="M47" i="52"/>
  <c r="AR47" i="52"/>
  <c r="AI41" i="51"/>
  <c r="CK43" i="51"/>
  <c r="AY39" i="51"/>
  <c r="CF47" i="51"/>
  <c r="CG47" i="51" s="1"/>
  <c r="BO47" i="51"/>
  <c r="CM47" i="51"/>
  <c r="AF43" i="51"/>
  <c r="N47" i="51"/>
  <c r="M47" i="51"/>
  <c r="CB47" i="51"/>
  <c r="L41" i="51"/>
  <c r="L42" i="51"/>
  <c r="J42" i="51"/>
  <c r="J41" i="51"/>
  <c r="BH45" i="51"/>
  <c r="BF45" i="51"/>
  <c r="BE45" i="51"/>
  <c r="C46" i="51"/>
  <c r="BI45" i="51"/>
  <c r="C45" i="51"/>
  <c r="F25" i="51"/>
  <c r="AN25" i="51" s="1"/>
  <c r="AP25" i="51" s="1"/>
  <c r="AX39" i="51"/>
  <c r="CH21" i="51"/>
  <c r="CJ21" i="51"/>
  <c r="CL21" i="51" s="1"/>
  <c r="R21" i="51" s="1"/>
  <c r="CI21" i="51"/>
  <c r="AM21" i="51"/>
  <c r="AQ21" i="51"/>
  <c r="S21" i="51" s="1"/>
  <c r="A51" i="51"/>
  <c r="BQ51" i="51" s="1"/>
  <c r="BP49" i="51"/>
  <c r="B49" i="51"/>
  <c r="AH23" i="51"/>
  <c r="AK23" i="51" s="1"/>
  <c r="P23" i="51" s="1"/>
  <c r="AN23" i="51"/>
  <c r="AP23" i="51" s="1"/>
  <c r="BB43" i="51"/>
  <c r="O43" i="51"/>
  <c r="AD43" i="51" s="1"/>
  <c r="G44" i="51"/>
  <c r="BC37" i="50"/>
  <c r="AO37" i="50"/>
  <c r="AR21" i="50"/>
  <c r="AT21" i="50" s="1"/>
  <c r="AW37" i="50" l="1"/>
  <c r="AL37" i="50"/>
  <c r="AU37" i="50"/>
  <c r="O39" i="50"/>
  <c r="F40" i="50"/>
  <c r="BB39" i="50"/>
  <c r="L37" i="50"/>
  <c r="J38" i="50"/>
  <c r="AX37" i="50" s="1"/>
  <c r="L38" i="50"/>
  <c r="AY37" i="50" s="1"/>
  <c r="J37" i="50"/>
  <c r="Q15" i="50"/>
  <c r="CJ17" i="50"/>
  <c r="CL17" i="50" s="1"/>
  <c r="R17" i="50" s="1"/>
  <c r="P17" i="50"/>
  <c r="AQ17" i="50"/>
  <c r="CH17" i="50"/>
  <c r="CI17" i="50"/>
  <c r="I37" i="50"/>
  <c r="AD39" i="50"/>
  <c r="G39" i="50"/>
  <c r="AF39" i="50"/>
  <c r="G40" i="50"/>
  <c r="AR19" i="50"/>
  <c r="AT19" i="50" s="1"/>
  <c r="AN19" i="50"/>
  <c r="AP19" i="50" s="1"/>
  <c r="AH19" i="50"/>
  <c r="AK19" i="50" s="1"/>
  <c r="CK37" i="50"/>
  <c r="AS37" i="50"/>
  <c r="CF43" i="50"/>
  <c r="CG43" i="50" s="1"/>
  <c r="BO43" i="50"/>
  <c r="CM43" i="50"/>
  <c r="C42" i="50"/>
  <c r="C41" i="50"/>
  <c r="AF41" i="50" s="1"/>
  <c r="BE41" i="50"/>
  <c r="F21" i="50"/>
  <c r="BF41" i="50"/>
  <c r="BH41" i="50"/>
  <c r="BI41" i="50"/>
  <c r="K37" i="50"/>
  <c r="AI35" i="50"/>
  <c r="AO35" i="50"/>
  <c r="G37" i="50"/>
  <c r="G38" i="50" s="1"/>
  <c r="AI37" i="50" s="1"/>
  <c r="AM17" i="50"/>
  <c r="BQ45" i="50"/>
  <c r="BP45" i="50" s="1"/>
  <c r="B45" i="50"/>
  <c r="A47" i="50"/>
  <c r="BA35" i="50"/>
  <c r="AY35" i="50"/>
  <c r="AE41" i="50"/>
  <c r="T43" i="50"/>
  <c r="N43" i="50"/>
  <c r="S43" i="50"/>
  <c r="U43" i="50"/>
  <c r="M43" i="50"/>
  <c r="CB43" i="50"/>
  <c r="CN21" i="54"/>
  <c r="M49" i="56"/>
  <c r="N49" i="56"/>
  <c r="U49" i="56"/>
  <c r="CB49" i="56"/>
  <c r="AE49" i="56" s="1"/>
  <c r="CI23" i="56"/>
  <c r="P23" i="56"/>
  <c r="CH23" i="56"/>
  <c r="AQ23" i="56"/>
  <c r="S23" i="56" s="1"/>
  <c r="CJ23" i="56"/>
  <c r="CL23" i="56" s="1"/>
  <c r="R23" i="56" s="1"/>
  <c r="AM23" i="56"/>
  <c r="G45" i="56"/>
  <c r="G46" i="56" s="1"/>
  <c r="AF45" i="56"/>
  <c r="J44" i="56"/>
  <c r="L43" i="56"/>
  <c r="J43" i="56"/>
  <c r="L44" i="56"/>
  <c r="AY43" i="56" s="1"/>
  <c r="K43" i="56"/>
  <c r="BC43" i="56"/>
  <c r="CF49" i="56"/>
  <c r="CG49" i="56" s="1"/>
  <c r="CM49" i="56"/>
  <c r="BO49" i="56"/>
  <c r="BB45" i="56"/>
  <c r="O45" i="56"/>
  <c r="AD45" i="56" s="1"/>
  <c r="AO43" i="56"/>
  <c r="BK43" i="56"/>
  <c r="AL43" i="56"/>
  <c r="AU43" i="56"/>
  <c r="AW43" i="56"/>
  <c r="BQ51" i="56"/>
  <c r="BP51" i="56" s="1"/>
  <c r="B51" i="56"/>
  <c r="A53" i="56"/>
  <c r="AJ41" i="56"/>
  <c r="AO41" i="56"/>
  <c r="AH25" i="56"/>
  <c r="AK25" i="56" s="1"/>
  <c r="AR25" i="56"/>
  <c r="AT25" i="56" s="1"/>
  <c r="T25" i="56" s="1"/>
  <c r="AX41" i="56"/>
  <c r="AZ41" i="56"/>
  <c r="BF47" i="56"/>
  <c r="BH47" i="56"/>
  <c r="BE47" i="56"/>
  <c r="F27" i="56"/>
  <c r="BI47" i="56"/>
  <c r="C48" i="56"/>
  <c r="C47" i="56"/>
  <c r="AR25" i="61"/>
  <c r="AT25" i="61" s="1"/>
  <c r="AH25" i="61"/>
  <c r="AK25" i="61" s="1"/>
  <c r="AN25" i="61"/>
  <c r="AP25" i="61" s="1"/>
  <c r="J44" i="61"/>
  <c r="I43" i="61"/>
  <c r="BC43" i="61"/>
  <c r="L44" i="61"/>
  <c r="J43" i="61"/>
  <c r="BG43" i="61" s="1"/>
  <c r="L43" i="61"/>
  <c r="BJ43" i="61" s="1"/>
  <c r="CB49" i="61"/>
  <c r="U49" i="61"/>
  <c r="AS49" i="61"/>
  <c r="T49" i="61"/>
  <c r="AR49" i="61"/>
  <c r="S49" i="61"/>
  <c r="N49" i="61"/>
  <c r="M49" i="61"/>
  <c r="P23" i="61"/>
  <c r="CI23" i="61"/>
  <c r="CJ23" i="61"/>
  <c r="CL23" i="61" s="1"/>
  <c r="R23" i="61" s="1"/>
  <c r="AQ23" i="61"/>
  <c r="CH23" i="61"/>
  <c r="AM23" i="61"/>
  <c r="K43" i="61"/>
  <c r="BL43" i="61" s="1"/>
  <c r="CK43" i="61"/>
  <c r="AS43" i="61"/>
  <c r="AW43" i="61"/>
  <c r="AU43" i="61"/>
  <c r="Q21" i="61"/>
  <c r="CN21" i="61" s="1"/>
  <c r="BA41" i="61"/>
  <c r="AF45" i="61"/>
  <c r="G45" i="61"/>
  <c r="G46" i="61"/>
  <c r="CF49" i="61"/>
  <c r="CG49" i="61" s="1"/>
  <c r="BO49" i="61"/>
  <c r="CM49" i="61"/>
  <c r="F46" i="61"/>
  <c r="CK45" i="61" s="1"/>
  <c r="O45" i="61"/>
  <c r="BB45" i="61"/>
  <c r="BQ51" i="61"/>
  <c r="BP51" i="61" s="1"/>
  <c r="B51" i="61"/>
  <c r="A53" i="61"/>
  <c r="BE47" i="61"/>
  <c r="F27" i="61"/>
  <c r="C48" i="61"/>
  <c r="BF47" i="61"/>
  <c r="BI47" i="61"/>
  <c r="BH47" i="61"/>
  <c r="C47" i="61"/>
  <c r="AT47" i="61"/>
  <c r="AE47" i="61"/>
  <c r="AD45" i="61"/>
  <c r="K41" i="55"/>
  <c r="BL41" i="55" s="1"/>
  <c r="AE47" i="54"/>
  <c r="BC41" i="55"/>
  <c r="I41" i="55"/>
  <c r="BK41" i="55" s="1"/>
  <c r="Q21" i="51"/>
  <c r="P25" i="53"/>
  <c r="AL25" i="53"/>
  <c r="Q21" i="60"/>
  <c r="AO41" i="55"/>
  <c r="BK39" i="55"/>
  <c r="CN21" i="60"/>
  <c r="CN21" i="51"/>
  <c r="U49" i="59"/>
  <c r="BK41" i="61"/>
  <c r="BM39" i="58"/>
  <c r="Q21" i="59"/>
  <c r="CN21" i="59" s="1"/>
  <c r="Q21" i="55"/>
  <c r="CN21" i="55" s="1"/>
  <c r="Q23" i="57"/>
  <c r="CN23" i="57" s="1"/>
  <c r="BL37" i="59"/>
  <c r="BK35" i="50"/>
  <c r="BL37" i="52"/>
  <c r="BL39" i="57"/>
  <c r="BL41" i="56"/>
  <c r="BL41" i="61"/>
  <c r="Q23" i="53"/>
  <c r="CN23" i="53" s="1"/>
  <c r="Q23" i="58"/>
  <c r="CN23" i="58" s="1"/>
  <c r="U51" i="57"/>
  <c r="T51" i="57"/>
  <c r="S51" i="57"/>
  <c r="U51" i="58"/>
  <c r="T51" i="58"/>
  <c r="S51" i="58"/>
  <c r="AZ37" i="50"/>
  <c r="U51" i="53"/>
  <c r="U49" i="51"/>
  <c r="U49" i="52"/>
  <c r="T49" i="52"/>
  <c r="S49" i="52"/>
  <c r="Q21" i="52"/>
  <c r="CN21" i="52" s="1"/>
  <c r="U49" i="54"/>
  <c r="U49" i="60"/>
  <c r="U49" i="55"/>
  <c r="T49" i="55"/>
  <c r="S49" i="55"/>
  <c r="AZ39" i="52"/>
  <c r="AV39" i="58"/>
  <c r="BM39" i="55"/>
  <c r="BA39" i="59"/>
  <c r="BG37" i="50"/>
  <c r="BK37" i="50" s="1"/>
  <c r="BJ37" i="50"/>
  <c r="BL37" i="50" s="1"/>
  <c r="BA37" i="50"/>
  <c r="AZ39" i="51"/>
  <c r="AO43" i="57"/>
  <c r="BJ39" i="55"/>
  <c r="AV39" i="55" s="1"/>
  <c r="BG39" i="52"/>
  <c r="BK39" i="52" s="1"/>
  <c r="BM35" i="50"/>
  <c r="BG39" i="59"/>
  <c r="BK39" i="59" s="1"/>
  <c r="BM37" i="55"/>
  <c r="AV37" i="55"/>
  <c r="BJ39" i="52"/>
  <c r="BL39" i="52" s="1"/>
  <c r="BG41" i="57"/>
  <c r="BJ41" i="57"/>
  <c r="BL41" i="57" s="1"/>
  <c r="BJ39" i="59"/>
  <c r="BL39" i="59" s="1"/>
  <c r="BM43" i="56"/>
  <c r="BJ43" i="56"/>
  <c r="AV43" i="56" s="1"/>
  <c r="BG39" i="54"/>
  <c r="BK39" i="54" s="1"/>
  <c r="BJ39" i="54"/>
  <c r="BL39" i="54" s="1"/>
  <c r="BK39" i="51"/>
  <c r="BA39" i="51"/>
  <c r="K41" i="51"/>
  <c r="K41" i="59"/>
  <c r="F48" i="58"/>
  <c r="CK47" i="58" s="1"/>
  <c r="F48" i="53"/>
  <c r="I41" i="54"/>
  <c r="K41" i="60"/>
  <c r="BK39" i="60"/>
  <c r="AZ39" i="60"/>
  <c r="BM39" i="51"/>
  <c r="AV39" i="60"/>
  <c r="BM39" i="60"/>
  <c r="I41" i="52"/>
  <c r="BC41" i="52"/>
  <c r="F46" i="60"/>
  <c r="CK45" i="60" s="1"/>
  <c r="F46" i="51"/>
  <c r="K41" i="52"/>
  <c r="F46" i="54"/>
  <c r="BC45" i="56"/>
  <c r="I41" i="59"/>
  <c r="F50" i="61"/>
  <c r="CK49" i="61" s="1"/>
  <c r="BJ39" i="51"/>
  <c r="AV39" i="51" s="1"/>
  <c r="AL43" i="51"/>
  <c r="AU43" i="51"/>
  <c r="AW43" i="51"/>
  <c r="AU43" i="54"/>
  <c r="AW43" i="54"/>
  <c r="AL43" i="54"/>
  <c r="AL43" i="60"/>
  <c r="AU43" i="60"/>
  <c r="AW43" i="60"/>
  <c r="I41" i="51"/>
  <c r="BG41" i="51" s="1"/>
  <c r="I43" i="57"/>
  <c r="BC43" i="57"/>
  <c r="BC41" i="59"/>
  <c r="BC41" i="60"/>
  <c r="G44" i="54"/>
  <c r="H43" i="54" s="1"/>
  <c r="H44" i="54" s="1"/>
  <c r="AJ43" i="54" s="1"/>
  <c r="BC41" i="54"/>
  <c r="BC41" i="51"/>
  <c r="K41" i="54"/>
  <c r="I45" i="56"/>
  <c r="K45" i="56"/>
  <c r="K43" i="57"/>
  <c r="I41" i="60"/>
  <c r="BG41" i="60" s="1"/>
  <c r="AS45" i="59"/>
  <c r="G45" i="59"/>
  <c r="AO41" i="59"/>
  <c r="G45" i="60"/>
  <c r="AO41" i="60"/>
  <c r="AO43" i="60"/>
  <c r="CK43" i="60"/>
  <c r="AS43" i="60"/>
  <c r="AH25" i="60"/>
  <c r="AK25" i="60" s="1"/>
  <c r="P25" i="60" s="1"/>
  <c r="AN25" i="60"/>
  <c r="AP25" i="60" s="1"/>
  <c r="AX41" i="60"/>
  <c r="BO49" i="60"/>
  <c r="CF49" i="60"/>
  <c r="CG49" i="60" s="1"/>
  <c r="CM49" i="60"/>
  <c r="CB49" i="60"/>
  <c r="N49" i="60"/>
  <c r="M49" i="60"/>
  <c r="C48" i="60"/>
  <c r="BH47" i="60"/>
  <c r="BF47" i="60"/>
  <c r="C47" i="60"/>
  <c r="BE47" i="60"/>
  <c r="F27" i="60"/>
  <c r="AN27" i="60" s="1"/>
  <c r="AP27" i="60" s="1"/>
  <c r="BI47" i="60"/>
  <c r="AF45" i="60"/>
  <c r="BP51" i="60"/>
  <c r="B51" i="60"/>
  <c r="A53" i="60"/>
  <c r="BQ53" i="60" s="1"/>
  <c r="AE47" i="60"/>
  <c r="CJ23" i="60"/>
  <c r="CL23" i="60" s="1"/>
  <c r="CH23" i="60"/>
  <c r="CI23" i="60"/>
  <c r="AM23" i="60"/>
  <c r="AQ23" i="60"/>
  <c r="S23" i="60" s="1"/>
  <c r="BB45" i="60"/>
  <c r="O45" i="60"/>
  <c r="AD45" i="60" s="1"/>
  <c r="L43" i="60"/>
  <c r="J44" i="60"/>
  <c r="J43" i="60"/>
  <c r="L44" i="60"/>
  <c r="K43" i="60"/>
  <c r="AY41" i="60"/>
  <c r="AI43" i="60"/>
  <c r="N49" i="59"/>
  <c r="M49" i="59"/>
  <c r="CB49" i="59"/>
  <c r="BH47" i="59"/>
  <c r="C48" i="59"/>
  <c r="BF47" i="59"/>
  <c r="BI47" i="59"/>
  <c r="C47" i="59"/>
  <c r="BE47" i="59"/>
  <c r="F27" i="59"/>
  <c r="AN27" i="59" s="1"/>
  <c r="AP27" i="59" s="1"/>
  <c r="BP51" i="59"/>
  <c r="B51" i="59"/>
  <c r="A53" i="59"/>
  <c r="BQ53" i="59" s="1"/>
  <c r="AF45" i="59"/>
  <c r="G46" i="59"/>
  <c r="AE47" i="59"/>
  <c r="CI23" i="59"/>
  <c r="CH23" i="59"/>
  <c r="AQ23" i="59"/>
  <c r="AM23" i="59"/>
  <c r="CJ23" i="59"/>
  <c r="CL23" i="59" s="1"/>
  <c r="R23" i="59" s="1"/>
  <c r="J44" i="59"/>
  <c r="J43" i="59"/>
  <c r="BG43" i="59" s="1"/>
  <c r="L43" i="59"/>
  <c r="BJ43" i="59" s="1"/>
  <c r="L44" i="59"/>
  <c r="I43" i="59"/>
  <c r="BA41" i="59"/>
  <c r="AY41" i="59"/>
  <c r="AI43" i="59"/>
  <c r="AU43" i="59"/>
  <c r="AW43" i="59"/>
  <c r="AV43" i="59"/>
  <c r="AV45" i="59"/>
  <c r="AU45" i="59"/>
  <c r="AW45" i="59"/>
  <c r="AL45" i="59"/>
  <c r="AZ41" i="59"/>
  <c r="AX41" i="59"/>
  <c r="CF49" i="59"/>
  <c r="CG49" i="59" s="1"/>
  <c r="BO49" i="59"/>
  <c r="CM49" i="59"/>
  <c r="CK45" i="59"/>
  <c r="H43" i="59"/>
  <c r="H44" i="59" s="1"/>
  <c r="AJ43" i="59" s="1"/>
  <c r="AH25" i="59"/>
  <c r="AK25" i="59" s="1"/>
  <c r="P25" i="59" s="1"/>
  <c r="AN25" i="59"/>
  <c r="AP25" i="59" s="1"/>
  <c r="BB45" i="59"/>
  <c r="O45" i="59"/>
  <c r="AE49" i="58"/>
  <c r="AS47" i="57"/>
  <c r="G47" i="57"/>
  <c r="AT49" i="57"/>
  <c r="AS45" i="55"/>
  <c r="AT47" i="55"/>
  <c r="AE49" i="53"/>
  <c r="AS45" i="52"/>
  <c r="AO41" i="52"/>
  <c r="AI43" i="52"/>
  <c r="N51" i="58"/>
  <c r="AR51" i="58"/>
  <c r="CB51" i="58"/>
  <c r="M51" i="58"/>
  <c r="AS51" i="58"/>
  <c r="L45" i="58"/>
  <c r="J46" i="58"/>
  <c r="L46" i="58"/>
  <c r="J45" i="58"/>
  <c r="BK43" i="58"/>
  <c r="BM43" i="58"/>
  <c r="AI45" i="58"/>
  <c r="AO45" i="58"/>
  <c r="AR27" i="58"/>
  <c r="AT27" i="58" s="1"/>
  <c r="T27" i="58" s="1"/>
  <c r="AH27" i="58"/>
  <c r="AK27" i="58" s="1"/>
  <c r="CH25" i="58"/>
  <c r="CJ25" i="58"/>
  <c r="CL25" i="58" s="1"/>
  <c r="R25" i="58" s="1"/>
  <c r="AQ25" i="58"/>
  <c r="S25" i="58" s="1"/>
  <c r="CI25" i="58"/>
  <c r="AM25" i="58"/>
  <c r="BH49" i="58"/>
  <c r="C50" i="58"/>
  <c r="BF49" i="58"/>
  <c r="BI49" i="58"/>
  <c r="C49" i="58"/>
  <c r="BE49" i="58"/>
  <c r="F29" i="58"/>
  <c r="AR29" i="58" s="1"/>
  <c r="AT29" i="58" s="1"/>
  <c r="T29" i="58" s="1"/>
  <c r="AW45" i="58"/>
  <c r="AL45" i="58"/>
  <c r="AU45" i="58"/>
  <c r="AF47" i="58"/>
  <c r="G47" i="58"/>
  <c r="G48" i="58" s="1"/>
  <c r="BB47" i="58"/>
  <c r="O47" i="58"/>
  <c r="AD47" i="58" s="1"/>
  <c r="AX43" i="58"/>
  <c r="AZ43" i="58"/>
  <c r="AT49" i="58"/>
  <c r="BP53" i="58"/>
  <c r="B53" i="58"/>
  <c r="A55" i="58"/>
  <c r="BQ55" i="58" s="1"/>
  <c r="BA43" i="58"/>
  <c r="AY43" i="58"/>
  <c r="CF51" i="58"/>
  <c r="CG51" i="58" s="1"/>
  <c r="BO51" i="58"/>
  <c r="CM51" i="58"/>
  <c r="AR51" i="57"/>
  <c r="N51" i="57"/>
  <c r="M51" i="57"/>
  <c r="AS51" i="57"/>
  <c r="CB51" i="57"/>
  <c r="AY43" i="57"/>
  <c r="BB47" i="57"/>
  <c r="O47" i="57"/>
  <c r="L45" i="57"/>
  <c r="BJ45" i="57" s="1"/>
  <c r="AV45" i="57" s="1"/>
  <c r="L46" i="57"/>
  <c r="J46" i="57"/>
  <c r="J45" i="57"/>
  <c r="BG45" i="57" s="1"/>
  <c r="CH25" i="57"/>
  <c r="CJ25" i="57"/>
  <c r="CL25" i="57" s="1"/>
  <c r="R25" i="57" s="1"/>
  <c r="CI25" i="57"/>
  <c r="AM25" i="57"/>
  <c r="AQ25" i="57"/>
  <c r="C50" i="57"/>
  <c r="BF49" i="57"/>
  <c r="BI49" i="57"/>
  <c r="BE49" i="57"/>
  <c r="C49" i="57"/>
  <c r="BH49" i="57"/>
  <c r="F29" i="57"/>
  <c r="AR29" i="57" s="1"/>
  <c r="AT29" i="57" s="1"/>
  <c r="T29" i="57" s="1"/>
  <c r="AU47" i="57"/>
  <c r="AL47" i="57"/>
  <c r="AW47" i="57"/>
  <c r="AV47" i="57"/>
  <c r="AE49" i="57"/>
  <c r="AX43" i="57"/>
  <c r="AZ43" i="57"/>
  <c r="AR27" i="57"/>
  <c r="AT27" i="57" s="1"/>
  <c r="AH27" i="57"/>
  <c r="AK27" i="57" s="1"/>
  <c r="P27" i="57" s="1"/>
  <c r="BP53" i="57"/>
  <c r="B53" i="57"/>
  <c r="A55" i="57"/>
  <c r="BQ55" i="57" s="1"/>
  <c r="AW45" i="57"/>
  <c r="AU45" i="57"/>
  <c r="AF47" i="57"/>
  <c r="CK47" i="57"/>
  <c r="G48" i="57"/>
  <c r="BO51" i="57"/>
  <c r="CM51" i="57"/>
  <c r="CF51" i="57"/>
  <c r="CG51" i="57" s="1"/>
  <c r="AI45" i="57"/>
  <c r="AO45" i="57"/>
  <c r="AI43" i="55"/>
  <c r="AR25" i="55"/>
  <c r="AT25" i="55" s="1"/>
  <c r="T25" i="55" s="1"/>
  <c r="AH25" i="55"/>
  <c r="AK25" i="55" s="1"/>
  <c r="P25" i="55" s="1"/>
  <c r="BO49" i="55"/>
  <c r="CF49" i="55"/>
  <c r="CG49" i="55" s="1"/>
  <c r="CM49" i="55"/>
  <c r="AE47" i="55"/>
  <c r="AR49" i="55"/>
  <c r="CB49" i="55"/>
  <c r="N49" i="55"/>
  <c r="M49" i="55"/>
  <c r="AS49" i="55"/>
  <c r="J44" i="55"/>
  <c r="J43" i="55"/>
  <c r="L43" i="55"/>
  <c r="L44" i="55"/>
  <c r="K43" i="55"/>
  <c r="BL43" i="55" s="1"/>
  <c r="BC43" i="55"/>
  <c r="I43" i="55"/>
  <c r="H43" i="55"/>
  <c r="H44" i="55" s="1"/>
  <c r="AJ43" i="55" s="1"/>
  <c r="AF45" i="55"/>
  <c r="G46" i="55"/>
  <c r="G45" i="55"/>
  <c r="CK45" i="55"/>
  <c r="AZ41" i="55"/>
  <c r="AX41" i="55"/>
  <c r="BA41" i="55"/>
  <c r="AY41" i="55"/>
  <c r="AV45" i="55"/>
  <c r="AU45" i="55"/>
  <c r="AW45" i="55"/>
  <c r="AL45" i="55"/>
  <c r="BB45" i="55"/>
  <c r="O45" i="55"/>
  <c r="A53" i="55"/>
  <c r="BQ53" i="55" s="1"/>
  <c r="BP51" i="55"/>
  <c r="B51" i="55"/>
  <c r="C48" i="55"/>
  <c r="BF47" i="55"/>
  <c r="BE47" i="55"/>
  <c r="BI47" i="55"/>
  <c r="C47" i="55"/>
  <c r="BH47" i="55"/>
  <c r="F27" i="55"/>
  <c r="AN27" i="55" s="1"/>
  <c r="AP27" i="55" s="1"/>
  <c r="BM41" i="55"/>
  <c r="CH23" i="55"/>
  <c r="AQ23" i="55"/>
  <c r="CJ23" i="55"/>
  <c r="CL23" i="55" s="1"/>
  <c r="R23" i="55" s="1"/>
  <c r="AM23" i="55"/>
  <c r="CI23" i="55"/>
  <c r="CB49" i="54"/>
  <c r="N49" i="54"/>
  <c r="M49" i="54"/>
  <c r="AR25" i="54"/>
  <c r="AT25" i="54" s="1"/>
  <c r="AH25" i="54"/>
  <c r="AK25" i="54" s="1"/>
  <c r="P25" i="54" s="1"/>
  <c r="CJ23" i="54"/>
  <c r="CL23" i="54" s="1"/>
  <c r="R23" i="54" s="1"/>
  <c r="CH23" i="54"/>
  <c r="AM23" i="54"/>
  <c r="AQ23" i="54"/>
  <c r="CI23" i="54"/>
  <c r="BI47" i="54"/>
  <c r="BE47" i="54"/>
  <c r="C47" i="54"/>
  <c r="BH47" i="54"/>
  <c r="C48" i="54"/>
  <c r="BF47" i="54"/>
  <c r="F27" i="54"/>
  <c r="AN27" i="54" s="1"/>
  <c r="AP27" i="54" s="1"/>
  <c r="A53" i="54"/>
  <c r="BQ53" i="54" s="1"/>
  <c r="BP51" i="54"/>
  <c r="B51" i="54"/>
  <c r="AF45" i="54"/>
  <c r="AX41" i="54"/>
  <c r="CF49" i="54"/>
  <c r="CG49" i="54" s="1"/>
  <c r="BO49" i="54"/>
  <c r="CM49" i="54"/>
  <c r="G45" i="54"/>
  <c r="BB45" i="54"/>
  <c r="O45" i="54"/>
  <c r="AD45" i="54" s="1"/>
  <c r="L43" i="54"/>
  <c r="L44" i="54"/>
  <c r="J44" i="54"/>
  <c r="J43" i="54"/>
  <c r="AY41" i="54"/>
  <c r="AT49" i="53"/>
  <c r="BB47" i="53"/>
  <c r="O47" i="53"/>
  <c r="AD47" i="53" s="1"/>
  <c r="C50" i="53"/>
  <c r="BF49" i="53"/>
  <c r="BH49" i="53"/>
  <c r="BE49" i="53"/>
  <c r="BI49" i="53"/>
  <c r="C49" i="53"/>
  <c r="F29" i="53"/>
  <c r="B53" i="53"/>
  <c r="BP53" i="53"/>
  <c r="A55" i="53"/>
  <c r="BQ55" i="53" s="1"/>
  <c r="AZ43" i="53"/>
  <c r="AX43" i="53"/>
  <c r="BA43" i="53"/>
  <c r="AY43" i="53"/>
  <c r="AF47" i="53"/>
  <c r="BK43" i="53"/>
  <c r="BM43" i="53"/>
  <c r="AH27" i="53"/>
  <c r="AK27" i="53" s="1"/>
  <c r="P27" i="53" s="1"/>
  <c r="AR27" i="53"/>
  <c r="AT27" i="53" s="1"/>
  <c r="T27" i="53" s="1"/>
  <c r="J46" i="53"/>
  <c r="L46" i="53"/>
  <c r="J45" i="53"/>
  <c r="L45" i="53"/>
  <c r="CM51" i="53"/>
  <c r="CF51" i="53"/>
  <c r="CG51" i="53" s="1"/>
  <c r="BO51" i="53"/>
  <c r="CB51" i="53"/>
  <c r="N51" i="53"/>
  <c r="M51" i="53"/>
  <c r="CK47" i="53"/>
  <c r="AL45" i="53"/>
  <c r="AU45" i="53"/>
  <c r="AW45" i="53"/>
  <c r="AI45" i="53"/>
  <c r="AO45" i="53"/>
  <c r="CJ25" i="53"/>
  <c r="CL25" i="53" s="1"/>
  <c r="R25" i="53" s="1"/>
  <c r="CI25" i="53"/>
  <c r="CH25" i="53"/>
  <c r="AM25" i="53"/>
  <c r="AQ25" i="53"/>
  <c r="S25" i="53" s="1"/>
  <c r="G47" i="53"/>
  <c r="G48" i="53" s="1"/>
  <c r="H47" i="53" s="1"/>
  <c r="H48" i="53" s="1"/>
  <c r="AJ47" i="53" s="1"/>
  <c r="AV45" i="52"/>
  <c r="AU45" i="52"/>
  <c r="AW45" i="52"/>
  <c r="AL45" i="52"/>
  <c r="BH47" i="52"/>
  <c r="C48" i="52"/>
  <c r="BI47" i="52"/>
  <c r="C47" i="52"/>
  <c r="BE47" i="52"/>
  <c r="BF47" i="52"/>
  <c r="F27" i="52"/>
  <c r="AN27" i="52" s="1"/>
  <c r="AP27" i="52" s="1"/>
  <c r="CK45" i="52"/>
  <c r="AT47" i="52"/>
  <c r="AE47" i="52"/>
  <c r="AH25" i="52"/>
  <c r="AK25" i="52" s="1"/>
  <c r="P25" i="52" s="1"/>
  <c r="AR25" i="52"/>
  <c r="AT25" i="52" s="1"/>
  <c r="J44" i="52"/>
  <c r="J43" i="52"/>
  <c r="BG43" i="52" s="1"/>
  <c r="AV43" i="52" s="1"/>
  <c r="L44" i="52"/>
  <c r="L43" i="52"/>
  <c r="BJ43" i="52" s="1"/>
  <c r="AX41" i="52"/>
  <c r="A53" i="52"/>
  <c r="BQ53" i="52" s="1"/>
  <c r="BP51" i="52"/>
  <c r="B51" i="52"/>
  <c r="BB45" i="52"/>
  <c r="O45" i="52"/>
  <c r="AO43" i="52"/>
  <c r="N49" i="52"/>
  <c r="CB49" i="52"/>
  <c r="AS49" i="52"/>
  <c r="AR49" i="52"/>
  <c r="M49" i="52"/>
  <c r="AY41" i="52"/>
  <c r="CF49" i="52"/>
  <c r="CG49" i="52" s="1"/>
  <c r="BO49" i="52"/>
  <c r="CM49" i="52"/>
  <c r="AW43" i="52"/>
  <c r="AU43" i="52"/>
  <c r="AF45" i="52"/>
  <c r="G46" i="52"/>
  <c r="G45" i="52"/>
  <c r="CI23" i="52"/>
  <c r="CH23" i="52"/>
  <c r="AQ23" i="52"/>
  <c r="AM23" i="52"/>
  <c r="CJ23" i="52"/>
  <c r="CL23" i="52" s="1"/>
  <c r="R23" i="52" s="1"/>
  <c r="CF49" i="51"/>
  <c r="CG49" i="51" s="1"/>
  <c r="BO49" i="51"/>
  <c r="CM49" i="51"/>
  <c r="CK45" i="51"/>
  <c r="N49" i="51"/>
  <c r="M49" i="51"/>
  <c r="CB49" i="51"/>
  <c r="AH25" i="51"/>
  <c r="AK25" i="51" s="1"/>
  <c r="P25" i="51" s="1"/>
  <c r="AR25" i="51"/>
  <c r="AT25" i="51" s="1"/>
  <c r="BB45" i="51"/>
  <c r="O45" i="51"/>
  <c r="AD45" i="51" s="1"/>
  <c r="AZ41" i="51"/>
  <c r="AX41" i="51"/>
  <c r="BA41" i="51"/>
  <c r="AY41" i="51"/>
  <c r="AE47" i="51"/>
  <c r="AI43" i="51"/>
  <c r="CJ23" i="51"/>
  <c r="CL23" i="51" s="1"/>
  <c r="R23" i="51" s="1"/>
  <c r="CH23" i="51"/>
  <c r="AQ23" i="51"/>
  <c r="S23" i="51" s="1"/>
  <c r="AM23" i="51"/>
  <c r="CI23" i="51"/>
  <c r="AF45" i="51"/>
  <c r="G45" i="51"/>
  <c r="G46" i="51" s="1"/>
  <c r="H43" i="51"/>
  <c r="H44" i="51" s="1"/>
  <c r="AJ43" i="51" s="1"/>
  <c r="C48" i="51"/>
  <c r="BF47" i="51"/>
  <c r="BE47" i="51"/>
  <c r="BI47" i="51"/>
  <c r="C47" i="51"/>
  <c r="F27" i="51"/>
  <c r="AN27" i="51" s="1"/>
  <c r="AP27" i="51" s="1"/>
  <c r="BH47" i="51"/>
  <c r="J44" i="51"/>
  <c r="J43" i="51"/>
  <c r="L43" i="51"/>
  <c r="L44" i="51"/>
  <c r="A53" i="51"/>
  <c r="BQ53" i="51" s="1"/>
  <c r="BP51" i="51"/>
  <c r="B51" i="51"/>
  <c r="K39" i="50"/>
  <c r="F44" i="50"/>
  <c r="CK43" i="50" s="1"/>
  <c r="AS41" i="50"/>
  <c r="BC39" i="50"/>
  <c r="AV39" i="50"/>
  <c r="AO39" i="50"/>
  <c r="CK41" i="50"/>
  <c r="T45" i="50" l="1"/>
  <c r="M45" i="50"/>
  <c r="N45" i="50"/>
  <c r="CB45" i="50"/>
  <c r="U45" i="50"/>
  <c r="S45" i="50"/>
  <c r="CN15" i="50"/>
  <c r="CO15" i="50"/>
  <c r="G41" i="50"/>
  <c r="G42" i="50" s="1"/>
  <c r="AI41" i="50" s="1"/>
  <c r="BB41" i="50"/>
  <c r="O41" i="50"/>
  <c r="AD41" i="50" s="1"/>
  <c r="AU39" i="50"/>
  <c r="AW39" i="50"/>
  <c r="J40" i="50"/>
  <c r="L39" i="50"/>
  <c r="BJ39" i="50" s="1"/>
  <c r="BL39" i="50" s="1"/>
  <c r="L40" i="50"/>
  <c r="J39" i="50"/>
  <c r="BG39" i="50" s="1"/>
  <c r="BQ47" i="50"/>
  <c r="BP47" i="50" s="1"/>
  <c r="A49" i="50"/>
  <c r="B47" i="50"/>
  <c r="H37" i="50"/>
  <c r="H38" i="50" s="1"/>
  <c r="AJ37" i="50" s="1"/>
  <c r="AN21" i="50"/>
  <c r="AP21" i="50" s="1"/>
  <c r="AH21" i="50"/>
  <c r="AK21" i="50" s="1"/>
  <c r="AI39" i="50"/>
  <c r="H39" i="50"/>
  <c r="H40" i="50" s="1"/>
  <c r="AJ39" i="50" s="1"/>
  <c r="AS39" i="50"/>
  <c r="CK39" i="50"/>
  <c r="I39" i="50"/>
  <c r="BK39" i="50" s="1"/>
  <c r="CM45" i="50"/>
  <c r="CF45" i="50"/>
  <c r="CG45" i="50" s="1"/>
  <c r="BO45" i="50"/>
  <c r="C44" i="50"/>
  <c r="BF43" i="50"/>
  <c r="BH43" i="50"/>
  <c r="BE43" i="50"/>
  <c r="BI43" i="50"/>
  <c r="C43" i="50"/>
  <c r="F23" i="50"/>
  <c r="P19" i="50"/>
  <c r="CH19" i="50"/>
  <c r="AQ19" i="50"/>
  <c r="CI19" i="50"/>
  <c r="AM19" i="50"/>
  <c r="CJ19" i="50"/>
  <c r="CL19" i="50" s="1"/>
  <c r="R19" i="50" s="1"/>
  <c r="Q17" i="50"/>
  <c r="CN17" i="50" s="1"/>
  <c r="Q23" i="51"/>
  <c r="CK45" i="54"/>
  <c r="AS45" i="54"/>
  <c r="AN27" i="56"/>
  <c r="AP27" i="56" s="1"/>
  <c r="AH27" i="56"/>
  <c r="AK27" i="56" s="1"/>
  <c r="AF47" i="56"/>
  <c r="G47" i="56"/>
  <c r="G48" i="56" s="1"/>
  <c r="AI47" i="56" s="1"/>
  <c r="O47" i="56"/>
  <c r="AD47" i="56" s="1"/>
  <c r="BB47" i="56"/>
  <c r="BQ53" i="56"/>
  <c r="BP53" i="56" s="1"/>
  <c r="B53" i="56"/>
  <c r="A55" i="56"/>
  <c r="AU45" i="56"/>
  <c r="AL45" i="56"/>
  <c r="AW45" i="56"/>
  <c r="H45" i="56"/>
  <c r="H46" i="56" s="1"/>
  <c r="AJ45" i="56" s="1"/>
  <c r="AO45" i="56"/>
  <c r="AI45" i="56"/>
  <c r="BA43" i="56"/>
  <c r="P25" i="56"/>
  <c r="CH25" i="56"/>
  <c r="CJ25" i="56"/>
  <c r="CL25" i="56" s="1"/>
  <c r="CI25" i="56"/>
  <c r="AQ25" i="56"/>
  <c r="S25" i="56" s="1"/>
  <c r="AM25" i="56"/>
  <c r="CM51" i="56"/>
  <c r="CF51" i="56"/>
  <c r="CG51" i="56" s="1"/>
  <c r="BO51" i="56"/>
  <c r="J45" i="56"/>
  <c r="L45" i="56"/>
  <c r="J46" i="56"/>
  <c r="L46" i="56"/>
  <c r="AY45" i="56" s="1"/>
  <c r="CN23" i="56"/>
  <c r="U51" i="56"/>
  <c r="CB51" i="56"/>
  <c r="AE51" i="56" s="1"/>
  <c r="M51" i="56"/>
  <c r="N51" i="56"/>
  <c r="BE49" i="56"/>
  <c r="C50" i="56"/>
  <c r="BH49" i="56"/>
  <c r="BF49" i="56"/>
  <c r="C49" i="56"/>
  <c r="BI49" i="56"/>
  <c r="F29" i="56"/>
  <c r="AX43" i="56"/>
  <c r="AZ43" i="56"/>
  <c r="AU45" i="61"/>
  <c r="AL45" i="61"/>
  <c r="AW45" i="61"/>
  <c r="AV45" i="61"/>
  <c r="AN27" i="61"/>
  <c r="AP27" i="61" s="1"/>
  <c r="AH27" i="61"/>
  <c r="AK27" i="61" s="1"/>
  <c r="AR27" i="61"/>
  <c r="AT27" i="61" s="1"/>
  <c r="T27" i="61" s="1"/>
  <c r="AV43" i="61"/>
  <c r="BM43" i="61"/>
  <c r="BE49" i="61"/>
  <c r="BH49" i="61"/>
  <c r="C50" i="61"/>
  <c r="BF49" i="61"/>
  <c r="F29" i="61"/>
  <c r="BI49" i="61"/>
  <c r="C49" i="61"/>
  <c r="AF49" i="61" s="1"/>
  <c r="Q23" i="61"/>
  <c r="CN23" i="61" s="1"/>
  <c r="BQ53" i="61"/>
  <c r="BP53" i="61" s="1"/>
  <c r="A55" i="61"/>
  <c r="B53" i="61"/>
  <c r="AT49" i="61"/>
  <c r="AE49" i="61"/>
  <c r="P25" i="61"/>
  <c r="AQ25" i="61"/>
  <c r="CI25" i="61"/>
  <c r="CJ25" i="61"/>
  <c r="CL25" i="61" s="1"/>
  <c r="R25" i="61" s="1"/>
  <c r="CH25" i="61"/>
  <c r="AM25" i="61"/>
  <c r="U51" i="61"/>
  <c r="N51" i="61"/>
  <c r="CB51" i="61"/>
  <c r="T51" i="61"/>
  <c r="AS51" i="61"/>
  <c r="S51" i="61"/>
  <c r="AR51" i="61"/>
  <c r="AT51" i="61" s="1"/>
  <c r="M51" i="61"/>
  <c r="AX43" i="61"/>
  <c r="AZ43" i="61"/>
  <c r="L45" i="61"/>
  <c r="I45" i="61"/>
  <c r="J45" i="61"/>
  <c r="BC45" i="61"/>
  <c r="L46" i="61"/>
  <c r="J46" i="61"/>
  <c r="K45" i="61"/>
  <c r="BL45" i="61" s="1"/>
  <c r="BA43" i="61"/>
  <c r="AY43" i="61"/>
  <c r="G49" i="61"/>
  <c r="G50" i="61" s="1"/>
  <c r="H49" i="61" s="1"/>
  <c r="H50" i="61" s="1"/>
  <c r="AJ49" i="61" s="1"/>
  <c r="AF47" i="61"/>
  <c r="G47" i="61"/>
  <c r="G48" i="61" s="1"/>
  <c r="O47" i="61"/>
  <c r="AD47" i="61" s="1"/>
  <c r="BB47" i="61"/>
  <c r="CF51" i="61"/>
  <c r="CG51" i="61" s="1"/>
  <c r="CM51" i="61"/>
  <c r="BO51" i="61"/>
  <c r="H45" i="61"/>
  <c r="H46" i="61" s="1"/>
  <c r="AI45" i="61"/>
  <c r="BK43" i="61"/>
  <c r="AE49" i="51"/>
  <c r="K43" i="52"/>
  <c r="BL43" i="52" s="1"/>
  <c r="BC43" i="59"/>
  <c r="F48" i="54"/>
  <c r="BC43" i="52"/>
  <c r="K45" i="57"/>
  <c r="BL45" i="57" s="1"/>
  <c r="I45" i="57"/>
  <c r="Q25" i="53"/>
  <c r="CN25" i="53" s="1"/>
  <c r="BC45" i="57"/>
  <c r="K43" i="59"/>
  <c r="BL43" i="59" s="1"/>
  <c r="I43" i="52"/>
  <c r="P27" i="58"/>
  <c r="AL27" i="58"/>
  <c r="Q25" i="58"/>
  <c r="CN25" i="58" s="1"/>
  <c r="Q27" i="61"/>
  <c r="AD47" i="54"/>
  <c r="Q25" i="57"/>
  <c r="CN25" i="57" s="1"/>
  <c r="CN23" i="51"/>
  <c r="CN23" i="60"/>
  <c r="S51" i="59"/>
  <c r="U51" i="59"/>
  <c r="T51" i="59"/>
  <c r="Q23" i="59"/>
  <c r="CN23" i="59" s="1"/>
  <c r="BL39" i="55"/>
  <c r="BL39" i="51"/>
  <c r="BL43" i="56"/>
  <c r="BM41" i="57"/>
  <c r="BK41" i="57"/>
  <c r="Q23" i="54"/>
  <c r="CN23" i="54" s="1"/>
  <c r="U53" i="57"/>
  <c r="U53" i="58"/>
  <c r="U51" i="51"/>
  <c r="U51" i="55"/>
  <c r="T51" i="55"/>
  <c r="S51" i="55"/>
  <c r="U51" i="60"/>
  <c r="U51" i="52"/>
  <c r="T51" i="52"/>
  <c r="S51" i="52"/>
  <c r="T51" i="54"/>
  <c r="S51" i="54"/>
  <c r="U51" i="54"/>
  <c r="Q23" i="52"/>
  <c r="CN23" i="52" s="1"/>
  <c r="Q23" i="55"/>
  <c r="CN23" i="55" s="1"/>
  <c r="U53" i="53"/>
  <c r="BK41" i="51"/>
  <c r="BA41" i="52"/>
  <c r="AZ41" i="54"/>
  <c r="BA43" i="57"/>
  <c r="BG41" i="59"/>
  <c r="BM41" i="59" s="1"/>
  <c r="BJ41" i="59"/>
  <c r="BL41" i="59" s="1"/>
  <c r="AV37" i="50"/>
  <c r="BM37" i="50"/>
  <c r="AZ41" i="52"/>
  <c r="BJ41" i="52"/>
  <c r="BL41" i="52" s="1"/>
  <c r="BG41" i="52"/>
  <c r="BK41" i="52" s="1"/>
  <c r="BG43" i="57"/>
  <c r="BK43" i="57" s="1"/>
  <c r="BJ43" i="57"/>
  <c r="BL43" i="57" s="1"/>
  <c r="BA41" i="54"/>
  <c r="BK41" i="60"/>
  <c r="BG45" i="56"/>
  <c r="BM45" i="56" s="1"/>
  <c r="AZ41" i="60"/>
  <c r="AV39" i="52"/>
  <c r="AV41" i="57"/>
  <c r="BM39" i="59"/>
  <c r="AV39" i="59"/>
  <c r="BM39" i="52"/>
  <c r="BM41" i="51"/>
  <c r="BJ45" i="56"/>
  <c r="AV45" i="56" s="1"/>
  <c r="BA45" i="56"/>
  <c r="BA41" i="60"/>
  <c r="BG41" i="54"/>
  <c r="BK41" i="54" s="1"/>
  <c r="BJ43" i="60"/>
  <c r="BL43" i="60" s="1"/>
  <c r="BJ41" i="51"/>
  <c r="AV41" i="51" s="1"/>
  <c r="BJ41" i="54"/>
  <c r="BL41" i="54" s="1"/>
  <c r="BM41" i="60"/>
  <c r="AV39" i="54"/>
  <c r="BM39" i="54"/>
  <c r="BC45" i="58"/>
  <c r="BJ41" i="60"/>
  <c r="AV41" i="60" s="1"/>
  <c r="F50" i="58"/>
  <c r="CK49" i="58" s="1"/>
  <c r="AO43" i="54"/>
  <c r="F48" i="51"/>
  <c r="F50" i="53"/>
  <c r="CK49" i="53" s="1"/>
  <c r="F48" i="60"/>
  <c r="I45" i="53"/>
  <c r="BG45" i="53" s="1"/>
  <c r="BM45" i="53" s="1"/>
  <c r="BC43" i="51"/>
  <c r="F48" i="52"/>
  <c r="CK47" i="52" s="1"/>
  <c r="F48" i="59"/>
  <c r="I43" i="51"/>
  <c r="BG43" i="51" s="1"/>
  <c r="K45" i="53"/>
  <c r="F48" i="55"/>
  <c r="CK47" i="55" s="1"/>
  <c r="K45" i="58"/>
  <c r="BJ47" i="61"/>
  <c r="BC45" i="53"/>
  <c r="F50" i="57"/>
  <c r="CK49" i="57" s="1"/>
  <c r="AU47" i="58"/>
  <c r="AL47" i="58"/>
  <c r="AW47" i="58"/>
  <c r="AL45" i="54"/>
  <c r="AW45" i="54"/>
  <c r="AU45" i="54"/>
  <c r="BC43" i="60"/>
  <c r="K43" i="54"/>
  <c r="G46" i="54"/>
  <c r="H45" i="54" s="1"/>
  <c r="H46" i="54" s="1"/>
  <c r="AJ45" i="54" s="1"/>
  <c r="AI43" i="54"/>
  <c r="K43" i="51"/>
  <c r="I43" i="54"/>
  <c r="BC43" i="54"/>
  <c r="K47" i="56"/>
  <c r="I45" i="58"/>
  <c r="BG45" i="58" s="1"/>
  <c r="I43" i="60"/>
  <c r="I47" i="61"/>
  <c r="BG47" i="61" s="1"/>
  <c r="G46" i="60"/>
  <c r="H45" i="60" s="1"/>
  <c r="H46" i="60" s="1"/>
  <c r="AJ45" i="60" s="1"/>
  <c r="AE49" i="55"/>
  <c r="G47" i="59"/>
  <c r="G48" i="59" s="1"/>
  <c r="H47" i="59" s="1"/>
  <c r="H48" i="59" s="1"/>
  <c r="AJ47" i="59" s="1"/>
  <c r="AO43" i="59"/>
  <c r="AE49" i="60"/>
  <c r="AN31" i="61"/>
  <c r="AP31" i="61" s="1"/>
  <c r="J46" i="60"/>
  <c r="J45" i="60"/>
  <c r="L46" i="60"/>
  <c r="L45" i="60"/>
  <c r="A55" i="60"/>
  <c r="BQ55" i="60" s="1"/>
  <c r="BP53" i="60"/>
  <c r="B53" i="60"/>
  <c r="CF51" i="60"/>
  <c r="CG51" i="60" s="1"/>
  <c r="BO51" i="60"/>
  <c r="CM51" i="60"/>
  <c r="M51" i="60"/>
  <c r="CB51" i="60"/>
  <c r="N51" i="60"/>
  <c r="AH27" i="60"/>
  <c r="AK27" i="60" s="1"/>
  <c r="P27" i="60" s="1"/>
  <c r="AR27" i="60"/>
  <c r="AT27" i="60" s="1"/>
  <c r="AF47" i="60"/>
  <c r="BB47" i="60"/>
  <c r="O47" i="60"/>
  <c r="AD47" i="60" s="1"/>
  <c r="BE49" i="60"/>
  <c r="C50" i="60"/>
  <c r="BI49" i="60"/>
  <c r="C49" i="60"/>
  <c r="BF49" i="60"/>
  <c r="BH49" i="60"/>
  <c r="F29" i="60"/>
  <c r="AN29" i="60" s="1"/>
  <c r="AP29" i="60" s="1"/>
  <c r="AL45" i="60"/>
  <c r="AW45" i="60"/>
  <c r="AU45" i="60"/>
  <c r="BA43" i="60"/>
  <c r="AY43" i="60"/>
  <c r="AX43" i="60"/>
  <c r="G47" i="60"/>
  <c r="G48" i="60" s="1"/>
  <c r="H47" i="60" s="1"/>
  <c r="H48" i="60" s="1"/>
  <c r="AJ47" i="60" s="1"/>
  <c r="CH25" i="60"/>
  <c r="CJ25" i="60"/>
  <c r="CL25" i="60" s="1"/>
  <c r="R25" i="60" s="1"/>
  <c r="AQ25" i="60"/>
  <c r="S25" i="60" s="1"/>
  <c r="AM25" i="60"/>
  <c r="CI25" i="60"/>
  <c r="AY43" i="59"/>
  <c r="BA43" i="59"/>
  <c r="AH27" i="59"/>
  <c r="AK27" i="59" s="1"/>
  <c r="P27" i="59" s="1"/>
  <c r="AR27" i="59"/>
  <c r="AT27" i="59" s="1"/>
  <c r="T27" i="59" s="1"/>
  <c r="C50" i="59"/>
  <c r="F50" i="59" s="1"/>
  <c r="BJ49" i="59"/>
  <c r="BF49" i="59"/>
  <c r="BH49" i="59"/>
  <c r="BG49" i="59"/>
  <c r="C49" i="59"/>
  <c r="BE49" i="59"/>
  <c r="BI49" i="59"/>
  <c r="F29" i="59"/>
  <c r="AN29" i="59" s="1"/>
  <c r="AP29" i="59" s="1"/>
  <c r="BK43" i="59"/>
  <c r="BM43" i="59"/>
  <c r="AI45" i="59"/>
  <c r="A55" i="59"/>
  <c r="BQ55" i="59" s="1"/>
  <c r="B53" i="59"/>
  <c r="BP53" i="59"/>
  <c r="AE49" i="59"/>
  <c r="J46" i="59"/>
  <c r="L45" i="59"/>
  <c r="L46" i="59"/>
  <c r="K45" i="59"/>
  <c r="BL45" i="59" s="1"/>
  <c r="BC45" i="59"/>
  <c r="J45" i="59"/>
  <c r="I45" i="59"/>
  <c r="BB47" i="59"/>
  <c r="O47" i="59"/>
  <c r="AD47" i="59" s="1"/>
  <c r="AL47" i="59" s="1"/>
  <c r="CI25" i="59"/>
  <c r="AQ25" i="59"/>
  <c r="S25" i="59" s="1"/>
  <c r="AM25" i="59"/>
  <c r="CJ25" i="59"/>
  <c r="CL25" i="59" s="1"/>
  <c r="R25" i="59" s="1"/>
  <c r="CH25" i="59"/>
  <c r="H45" i="59"/>
  <c r="H46" i="59" s="1"/>
  <c r="AJ45" i="59" s="1"/>
  <c r="CM51" i="59"/>
  <c r="CF51" i="59"/>
  <c r="CG51" i="59" s="1"/>
  <c r="BO51" i="59"/>
  <c r="AF47" i="59"/>
  <c r="AX43" i="59"/>
  <c r="AZ43" i="59"/>
  <c r="AR51" i="59"/>
  <c r="CB51" i="59"/>
  <c r="AS51" i="59"/>
  <c r="M51" i="59"/>
  <c r="N51" i="59"/>
  <c r="AS47" i="54"/>
  <c r="G47" i="54"/>
  <c r="AE51" i="53"/>
  <c r="BP55" i="58"/>
  <c r="B55" i="58"/>
  <c r="A57" i="58"/>
  <c r="BQ57" i="58" s="1"/>
  <c r="BK45" i="58"/>
  <c r="CF53" i="58"/>
  <c r="CG53" i="58" s="1"/>
  <c r="BO53" i="58"/>
  <c r="CM53" i="58"/>
  <c r="AF49" i="58"/>
  <c r="G49" i="58"/>
  <c r="G50" i="58" s="1"/>
  <c r="H49" i="58" s="1"/>
  <c r="H50" i="58" s="1"/>
  <c r="AJ49" i="58" s="1"/>
  <c r="AX45" i="58"/>
  <c r="AE51" i="58"/>
  <c r="AT51" i="58"/>
  <c r="N53" i="58"/>
  <c r="M53" i="58"/>
  <c r="CB53" i="58"/>
  <c r="AI47" i="58"/>
  <c r="CJ27" i="58"/>
  <c r="CL27" i="58" s="1"/>
  <c r="R27" i="58" s="1"/>
  <c r="CI27" i="58"/>
  <c r="CH27" i="58"/>
  <c r="AM27" i="58"/>
  <c r="AQ27" i="58"/>
  <c r="S27" i="58" s="1"/>
  <c r="J48" i="58"/>
  <c r="J47" i="58"/>
  <c r="I47" i="58" s="1"/>
  <c r="L47" i="58"/>
  <c r="L48" i="58"/>
  <c r="C52" i="58"/>
  <c r="BF51" i="58"/>
  <c r="BH51" i="58"/>
  <c r="BE51" i="58"/>
  <c r="BI51" i="58"/>
  <c r="C51" i="58"/>
  <c r="F31" i="58"/>
  <c r="H47" i="58"/>
  <c r="H48" i="58" s="1"/>
  <c r="AJ47" i="58" s="1"/>
  <c r="AH29" i="58"/>
  <c r="AK29" i="58" s="1"/>
  <c r="P29" i="58" s="1"/>
  <c r="AN29" i="58"/>
  <c r="AP29" i="58" s="1"/>
  <c r="BB49" i="58"/>
  <c r="O49" i="58"/>
  <c r="AD49" i="58" s="1"/>
  <c r="AY45" i="58"/>
  <c r="N53" i="57"/>
  <c r="CB53" i="57"/>
  <c r="AE53" i="57" s="1"/>
  <c r="M53" i="57"/>
  <c r="BK45" i="57"/>
  <c r="BM45" i="57"/>
  <c r="CJ27" i="57"/>
  <c r="CL27" i="57" s="1"/>
  <c r="R27" i="57" s="1"/>
  <c r="CI27" i="57"/>
  <c r="CH27" i="57"/>
  <c r="AM27" i="57"/>
  <c r="AQ27" i="57"/>
  <c r="AF49" i="57"/>
  <c r="AE51" i="57"/>
  <c r="AT51" i="57"/>
  <c r="BH51" i="57"/>
  <c r="C52" i="57"/>
  <c r="BI51" i="57"/>
  <c r="C51" i="57"/>
  <c r="F31" i="57"/>
  <c r="AR31" i="57" s="1"/>
  <c r="AT31" i="57" s="1"/>
  <c r="T31" i="57" s="1"/>
  <c r="BF51" i="57"/>
  <c r="BE51" i="57"/>
  <c r="BP55" i="57"/>
  <c r="B55" i="57"/>
  <c r="A57" i="57"/>
  <c r="BQ57" i="57" s="1"/>
  <c r="AH29" i="57"/>
  <c r="AK29" i="57" s="1"/>
  <c r="P29" i="57" s="1"/>
  <c r="AN29" i="57"/>
  <c r="AP29" i="57" s="1"/>
  <c r="BA45" i="57"/>
  <c r="AY45" i="57"/>
  <c r="BC47" i="57"/>
  <c r="K47" i="57"/>
  <c r="BL47" i="57" s="1"/>
  <c r="L48" i="57"/>
  <c r="J47" i="57"/>
  <c r="J48" i="57"/>
  <c r="I47" i="57"/>
  <c r="L47" i="57"/>
  <c r="AI47" i="57"/>
  <c r="H47" i="57"/>
  <c r="H48" i="57" s="1"/>
  <c r="AJ47" i="57" s="1"/>
  <c r="CF53" i="57"/>
  <c r="CG53" i="57" s="1"/>
  <c r="BO53" i="57"/>
  <c r="CM53" i="57"/>
  <c r="BB49" i="57"/>
  <c r="O49" i="57"/>
  <c r="AD49" i="57" s="1"/>
  <c r="AZ45" i="57"/>
  <c r="AX45" i="57"/>
  <c r="G49" i="57"/>
  <c r="AO49" i="56"/>
  <c r="BP53" i="55"/>
  <c r="B53" i="55"/>
  <c r="A55" i="55"/>
  <c r="BQ55" i="55" s="1"/>
  <c r="AH27" i="55"/>
  <c r="AK27" i="55" s="1"/>
  <c r="AR27" i="55"/>
  <c r="AT27" i="55" s="1"/>
  <c r="T27" i="55" s="1"/>
  <c r="AY43" i="55"/>
  <c r="BA43" i="55"/>
  <c r="BB47" i="55"/>
  <c r="O47" i="55"/>
  <c r="AD47" i="55" s="1"/>
  <c r="AI45" i="55"/>
  <c r="BK43" i="55"/>
  <c r="BM43" i="55"/>
  <c r="AO43" i="55"/>
  <c r="AF47" i="55"/>
  <c r="G47" i="55"/>
  <c r="G48" i="55" s="1"/>
  <c r="AT49" i="55"/>
  <c r="CF51" i="55"/>
  <c r="CG51" i="55" s="1"/>
  <c r="BO51" i="55"/>
  <c r="CM51" i="55"/>
  <c r="L45" i="55"/>
  <c r="L46" i="55"/>
  <c r="K45" i="55"/>
  <c r="BL45" i="55" s="1"/>
  <c r="J46" i="55"/>
  <c r="J45" i="55"/>
  <c r="BC45" i="55"/>
  <c r="I45" i="55"/>
  <c r="H45" i="55"/>
  <c r="H46" i="55" s="1"/>
  <c r="AJ45" i="55" s="1"/>
  <c r="BH49" i="55"/>
  <c r="BE49" i="55"/>
  <c r="C50" i="55"/>
  <c r="BI49" i="55"/>
  <c r="BF49" i="55"/>
  <c r="F29" i="55"/>
  <c r="AR29" i="55" s="1"/>
  <c r="AT29" i="55" s="1"/>
  <c r="T29" i="55" s="1"/>
  <c r="C49" i="55"/>
  <c r="N51" i="55"/>
  <c r="CB51" i="55"/>
  <c r="AS51" i="55"/>
  <c r="AR51" i="55"/>
  <c r="M51" i="55"/>
  <c r="AX43" i="55"/>
  <c r="AZ43" i="55"/>
  <c r="CJ25" i="55"/>
  <c r="CL25" i="55" s="1"/>
  <c r="R25" i="55" s="1"/>
  <c r="CI25" i="55"/>
  <c r="AQ25" i="55"/>
  <c r="S25" i="55" s="1"/>
  <c r="CH25" i="55"/>
  <c r="AM25" i="55"/>
  <c r="AS51" i="54"/>
  <c r="M51" i="54"/>
  <c r="AR51" i="54"/>
  <c r="CB51" i="54"/>
  <c r="N51" i="54"/>
  <c r="AF47" i="54"/>
  <c r="G48" i="54"/>
  <c r="CI25" i="54"/>
  <c r="CH25" i="54"/>
  <c r="CJ25" i="54"/>
  <c r="CL25" i="54" s="1"/>
  <c r="R25" i="54" s="1"/>
  <c r="AM25" i="54"/>
  <c r="AQ25" i="54"/>
  <c r="BG49" i="54"/>
  <c r="C50" i="54"/>
  <c r="F50" i="54" s="1"/>
  <c r="BJ49" i="54"/>
  <c r="BF49" i="54"/>
  <c r="BI49" i="54"/>
  <c r="BE49" i="54"/>
  <c r="C49" i="54"/>
  <c r="AD49" i="54" s="1"/>
  <c r="BH49" i="54"/>
  <c r="F29" i="54"/>
  <c r="AR29" i="54" s="1"/>
  <c r="AT29" i="54" s="1"/>
  <c r="T29" i="54" s="1"/>
  <c r="A55" i="54"/>
  <c r="BQ55" i="54" s="1"/>
  <c r="BP53" i="54"/>
  <c r="B53" i="54"/>
  <c r="AH27" i="54"/>
  <c r="AK27" i="54" s="1"/>
  <c r="P27" i="54" s="1"/>
  <c r="AR27" i="54"/>
  <c r="AT27" i="54" s="1"/>
  <c r="AW47" i="54"/>
  <c r="AU47" i="54"/>
  <c r="L46" i="54"/>
  <c r="J46" i="54"/>
  <c r="J45" i="54"/>
  <c r="L45" i="54"/>
  <c r="AY43" i="54"/>
  <c r="BA43" i="54"/>
  <c r="CK47" i="54"/>
  <c r="AZ43" i="54"/>
  <c r="AX43" i="54"/>
  <c r="CM51" i="54"/>
  <c r="CF51" i="54"/>
  <c r="CG51" i="54" s="1"/>
  <c r="BO51" i="54"/>
  <c r="BB47" i="54"/>
  <c r="O47" i="54"/>
  <c r="AE49" i="54"/>
  <c r="AF49" i="53"/>
  <c r="BH51" i="53"/>
  <c r="C51" i="53"/>
  <c r="BI51" i="53"/>
  <c r="C52" i="53"/>
  <c r="BF51" i="53"/>
  <c r="BE51" i="53"/>
  <c r="F31" i="53"/>
  <c r="CF53" i="53"/>
  <c r="CG53" i="53" s="1"/>
  <c r="BO53" i="53"/>
  <c r="CM53" i="53"/>
  <c r="L47" i="53"/>
  <c r="J48" i="53"/>
  <c r="L48" i="53"/>
  <c r="J47" i="53"/>
  <c r="N53" i="53"/>
  <c r="CB53" i="53"/>
  <c r="M53" i="53"/>
  <c r="AX45" i="53"/>
  <c r="AZ45" i="53"/>
  <c r="G49" i="53"/>
  <c r="G50" i="53" s="1"/>
  <c r="AI47" i="53"/>
  <c r="AO47" i="53"/>
  <c r="AY45" i="53"/>
  <c r="BA45" i="53"/>
  <c r="CH27" i="53"/>
  <c r="AQ27" i="53"/>
  <c r="S27" i="53" s="1"/>
  <c r="AM27" i="53"/>
  <c r="CJ27" i="53"/>
  <c r="CL27" i="53" s="1"/>
  <c r="R27" i="53" s="1"/>
  <c r="CI27" i="53"/>
  <c r="Q27" i="53" s="1"/>
  <c r="AU47" i="53"/>
  <c r="AL47" i="53"/>
  <c r="AW47" i="53"/>
  <c r="BP55" i="53"/>
  <c r="B55" i="53"/>
  <c r="A57" i="53"/>
  <c r="BQ57" i="53" s="1"/>
  <c r="AH29" i="53"/>
  <c r="AK29" i="53" s="1"/>
  <c r="P29" i="53" s="1"/>
  <c r="AN29" i="53"/>
  <c r="AP29" i="53" s="1"/>
  <c r="BB49" i="53"/>
  <c r="O49" i="53"/>
  <c r="AD49" i="53" s="1"/>
  <c r="AR51" i="52"/>
  <c r="CB51" i="52"/>
  <c r="AS51" i="52"/>
  <c r="N51" i="52"/>
  <c r="M51" i="52"/>
  <c r="BK43" i="52"/>
  <c r="BM43" i="52"/>
  <c r="AQ25" i="52"/>
  <c r="AM25" i="52"/>
  <c r="CJ25" i="52"/>
  <c r="CL25" i="52" s="1"/>
  <c r="R25" i="52" s="1"/>
  <c r="CI25" i="52"/>
  <c r="CH25" i="52"/>
  <c r="AR27" i="52"/>
  <c r="AT27" i="52" s="1"/>
  <c r="T27" i="52" s="1"/>
  <c r="AH27" i="52"/>
  <c r="AK27" i="52" s="1"/>
  <c r="P27" i="52" s="1"/>
  <c r="BB47" i="52"/>
  <c r="O47" i="52"/>
  <c r="AD47" i="52" s="1"/>
  <c r="C50" i="52"/>
  <c r="BF49" i="52"/>
  <c r="BI49" i="52"/>
  <c r="C49" i="52"/>
  <c r="BH49" i="52"/>
  <c r="BE49" i="52"/>
  <c r="F29" i="52"/>
  <c r="AR29" i="52" s="1"/>
  <c r="AT29" i="52" s="1"/>
  <c r="T29" i="52" s="1"/>
  <c r="AT49" i="52"/>
  <c r="AE49" i="52"/>
  <c r="A55" i="52"/>
  <c r="BQ55" i="52" s="1"/>
  <c r="BP53" i="52"/>
  <c r="B53" i="52"/>
  <c r="BA43" i="52"/>
  <c r="AY43" i="52"/>
  <c r="AF47" i="52"/>
  <c r="G47" i="52"/>
  <c r="G48" i="52" s="1"/>
  <c r="AI45" i="52"/>
  <c r="AO45" i="52"/>
  <c r="L45" i="52"/>
  <c r="L46" i="52"/>
  <c r="BC45" i="52"/>
  <c r="K45" i="52"/>
  <c r="BL45" i="52" s="1"/>
  <c r="J45" i="52"/>
  <c r="J46" i="52"/>
  <c r="I45" i="52"/>
  <c r="AX43" i="52"/>
  <c r="AZ43" i="52"/>
  <c r="H45" i="52"/>
  <c r="H46" i="52" s="1"/>
  <c r="AJ45" i="52" s="1"/>
  <c r="CM51" i="52"/>
  <c r="BO51" i="52"/>
  <c r="CF51" i="52"/>
  <c r="CG51" i="52" s="1"/>
  <c r="N51" i="51"/>
  <c r="M51" i="51"/>
  <c r="CB51" i="51"/>
  <c r="AX43" i="51"/>
  <c r="AZ43" i="51"/>
  <c r="AW45" i="51"/>
  <c r="AL45" i="51"/>
  <c r="AU45" i="51"/>
  <c r="AI45" i="51"/>
  <c r="CH25" i="51"/>
  <c r="CJ25" i="51"/>
  <c r="CL25" i="51" s="1"/>
  <c r="R25" i="51" s="1"/>
  <c r="CI25" i="51"/>
  <c r="AM25" i="51"/>
  <c r="AQ25" i="51"/>
  <c r="C50" i="51"/>
  <c r="F50" i="51" s="1"/>
  <c r="BH49" i="51"/>
  <c r="BF49" i="51"/>
  <c r="BE49" i="51"/>
  <c r="BI49" i="51"/>
  <c r="C49" i="51"/>
  <c r="F29" i="51"/>
  <c r="AY43" i="51"/>
  <c r="H45" i="51"/>
  <c r="H46" i="51" s="1"/>
  <c r="AJ45" i="51" s="1"/>
  <c r="CF51" i="51"/>
  <c r="CG51" i="51" s="1"/>
  <c r="BO51" i="51"/>
  <c r="CM51" i="51"/>
  <c r="BK43" i="51"/>
  <c r="AF47" i="51"/>
  <c r="G47" i="51"/>
  <c r="G48" i="51" s="1"/>
  <c r="H47" i="51" s="1"/>
  <c r="H48" i="51" s="1"/>
  <c r="AJ47" i="51" s="1"/>
  <c r="BP53" i="51"/>
  <c r="B53" i="51"/>
  <c r="A55" i="51"/>
  <c r="BQ55" i="51" s="1"/>
  <c r="AR27" i="51"/>
  <c r="AT27" i="51" s="1"/>
  <c r="AH27" i="51"/>
  <c r="AK27" i="51" s="1"/>
  <c r="P27" i="51" s="1"/>
  <c r="CK47" i="51"/>
  <c r="BB47" i="51"/>
  <c r="O47" i="51"/>
  <c r="AD47" i="51" s="1"/>
  <c r="AO43" i="51"/>
  <c r="L45" i="51"/>
  <c r="L46" i="51"/>
  <c r="J45" i="51"/>
  <c r="J46" i="51"/>
  <c r="F46" i="50"/>
  <c r="CK45" i="50" s="1"/>
  <c r="AS43" i="50"/>
  <c r="BC41" i="50"/>
  <c r="AN25" i="50"/>
  <c r="AP25" i="50" s="1"/>
  <c r="K41" i="50"/>
  <c r="AE43" i="50" l="1"/>
  <c r="AF43" i="50"/>
  <c r="P21" i="50"/>
  <c r="CI21" i="50"/>
  <c r="AQ21" i="50"/>
  <c r="CH21" i="50"/>
  <c r="CJ21" i="50"/>
  <c r="CL21" i="50" s="1"/>
  <c r="R21" i="50" s="1"/>
  <c r="AM21" i="50"/>
  <c r="BQ49" i="50"/>
  <c r="BP49" i="50" s="1"/>
  <c r="B49" i="50"/>
  <c r="A51" i="50"/>
  <c r="AL41" i="50"/>
  <c r="AU41" i="50"/>
  <c r="AW41" i="50"/>
  <c r="AG43" i="50"/>
  <c r="G43" i="50" s="1"/>
  <c r="G44" i="50" s="1"/>
  <c r="O43" i="50"/>
  <c r="AD43" i="50" s="1"/>
  <c r="BB43" i="50"/>
  <c r="Q19" i="50"/>
  <c r="CN19" i="50" s="1"/>
  <c r="AN23" i="50"/>
  <c r="AP23" i="50" s="1"/>
  <c r="AH23" i="50"/>
  <c r="AK23" i="50" s="1"/>
  <c r="AR23" i="50"/>
  <c r="AT23" i="50" s="1"/>
  <c r="T23" i="50" s="1"/>
  <c r="H41" i="50"/>
  <c r="H42" i="50" s="1"/>
  <c r="BO47" i="50"/>
  <c r="CM47" i="50"/>
  <c r="CF47" i="50"/>
  <c r="CG47" i="50" s="1"/>
  <c r="BA39" i="50"/>
  <c r="AY39" i="50"/>
  <c r="CO17" i="50"/>
  <c r="CO19" i="50" s="1"/>
  <c r="U47" i="50"/>
  <c r="N47" i="50"/>
  <c r="T47" i="50"/>
  <c r="S47" i="50"/>
  <c r="CB47" i="50"/>
  <c r="M47" i="50"/>
  <c r="AZ39" i="50"/>
  <c r="AX39" i="50"/>
  <c r="J41" i="50"/>
  <c r="BG41" i="50" s="1"/>
  <c r="BM41" i="50" s="1"/>
  <c r="L42" i="50"/>
  <c r="J42" i="50"/>
  <c r="I41" i="50"/>
  <c r="L41" i="50"/>
  <c r="BJ41" i="50" s="1"/>
  <c r="AV41" i="50" s="1"/>
  <c r="BF45" i="50"/>
  <c r="BH45" i="50"/>
  <c r="C46" i="50"/>
  <c r="C45" i="50"/>
  <c r="BE45" i="50"/>
  <c r="F25" i="50"/>
  <c r="BI45" i="50"/>
  <c r="BM39" i="50"/>
  <c r="AS47" i="51"/>
  <c r="BK45" i="53"/>
  <c r="AF49" i="56"/>
  <c r="G49" i="56"/>
  <c r="G50" i="56" s="1"/>
  <c r="AO47" i="56"/>
  <c r="AN29" i="56"/>
  <c r="AP29" i="56" s="1"/>
  <c r="AH29" i="56"/>
  <c r="AK29" i="56" s="1"/>
  <c r="BH51" i="56"/>
  <c r="BE51" i="56"/>
  <c r="C52" i="56"/>
  <c r="C51" i="56"/>
  <c r="BF51" i="56"/>
  <c r="F31" i="56"/>
  <c r="BI51" i="56"/>
  <c r="CN25" i="56"/>
  <c r="BQ55" i="56"/>
  <c r="BP55" i="56" s="1"/>
  <c r="A57" i="56"/>
  <c r="B55" i="56"/>
  <c r="AU47" i="56"/>
  <c r="AW47" i="56"/>
  <c r="AL47" i="56"/>
  <c r="P27" i="56"/>
  <c r="CI27" i="56"/>
  <c r="AQ27" i="56"/>
  <c r="S27" i="56" s="1"/>
  <c r="CJ27" i="56"/>
  <c r="CL27" i="56" s="1"/>
  <c r="R27" i="56" s="1"/>
  <c r="CH27" i="56"/>
  <c r="AM27" i="56"/>
  <c r="M53" i="56"/>
  <c r="U53" i="56"/>
  <c r="N53" i="56"/>
  <c r="CB53" i="56"/>
  <c r="AE53" i="56" s="1"/>
  <c r="L47" i="56"/>
  <c r="L48" i="56"/>
  <c r="AY47" i="56" s="1"/>
  <c r="J48" i="56"/>
  <c r="J47" i="56"/>
  <c r="BC47" i="56"/>
  <c r="I47" i="56"/>
  <c r="BB49" i="56"/>
  <c r="F50" i="56"/>
  <c r="O49" i="56"/>
  <c r="AD49" i="56" s="1"/>
  <c r="AX45" i="56"/>
  <c r="AZ45" i="56"/>
  <c r="BO53" i="56"/>
  <c r="CM53" i="56"/>
  <c r="CF53" i="56"/>
  <c r="CG53" i="56" s="1"/>
  <c r="H47" i="56"/>
  <c r="H48" i="56" s="1"/>
  <c r="AJ47" i="56" s="1"/>
  <c r="AO47" i="57"/>
  <c r="CK47" i="60"/>
  <c r="AS47" i="60"/>
  <c r="CB53" i="61"/>
  <c r="AE53" i="61" s="1"/>
  <c r="U53" i="61"/>
  <c r="M53" i="61"/>
  <c r="N53" i="61"/>
  <c r="AN29" i="61"/>
  <c r="AP29" i="61" s="1"/>
  <c r="AH29" i="61"/>
  <c r="AK29" i="61" s="1"/>
  <c r="AR29" i="61"/>
  <c r="AT29" i="61" s="1"/>
  <c r="T29" i="61" s="1"/>
  <c r="P27" i="61"/>
  <c r="AM27" i="61"/>
  <c r="AQ27" i="61"/>
  <c r="S27" i="61" s="1"/>
  <c r="CJ27" i="61"/>
  <c r="CL27" i="61" s="1"/>
  <c r="R27" i="61" s="1"/>
  <c r="CH27" i="61"/>
  <c r="CI27" i="61"/>
  <c r="AJ45" i="61"/>
  <c r="AO45" i="61"/>
  <c r="L47" i="61"/>
  <c r="K47" i="61" s="1"/>
  <c r="J48" i="61"/>
  <c r="L48" i="61"/>
  <c r="J47" i="61"/>
  <c r="BM47" i="61" s="1"/>
  <c r="AZ45" i="61"/>
  <c r="AX45" i="61"/>
  <c r="BK45" i="61"/>
  <c r="BM45" i="61"/>
  <c r="CF53" i="61"/>
  <c r="CG53" i="61" s="1"/>
  <c r="BO53" i="61"/>
  <c r="CM53" i="61"/>
  <c r="BB49" i="61"/>
  <c r="O49" i="61"/>
  <c r="AD49" i="61" s="1"/>
  <c r="AO49" i="61"/>
  <c r="BH51" i="61"/>
  <c r="C51" i="61"/>
  <c r="BI51" i="61"/>
  <c r="F31" i="61"/>
  <c r="C52" i="61"/>
  <c r="BE51" i="61"/>
  <c r="BF51" i="61"/>
  <c r="AL47" i="61"/>
  <c r="AW47" i="61"/>
  <c r="AU47" i="61"/>
  <c r="AY45" i="61"/>
  <c r="BA45" i="61"/>
  <c r="AE51" i="61"/>
  <c r="BQ55" i="61"/>
  <c r="BP55" i="61" s="1"/>
  <c r="B55" i="61"/>
  <c r="A57" i="61"/>
  <c r="AI49" i="61"/>
  <c r="BL47" i="61"/>
  <c r="H47" i="61"/>
  <c r="H48" i="61" s="1"/>
  <c r="AI47" i="61"/>
  <c r="BC47" i="61"/>
  <c r="F52" i="61"/>
  <c r="CK51" i="61" s="1"/>
  <c r="Q25" i="61"/>
  <c r="CN25" i="61" s="1"/>
  <c r="CN27" i="61" s="1"/>
  <c r="CK47" i="59"/>
  <c r="AS47" i="59"/>
  <c r="Q25" i="60"/>
  <c r="AO45" i="55"/>
  <c r="CN27" i="53"/>
  <c r="AE53" i="53"/>
  <c r="F50" i="60"/>
  <c r="CK49" i="60" s="1"/>
  <c r="P27" i="55"/>
  <c r="AL27" i="55"/>
  <c r="Q27" i="58"/>
  <c r="CN27" i="58" s="1"/>
  <c r="AD49" i="60"/>
  <c r="AU49" i="60" s="1"/>
  <c r="AL25" i="50"/>
  <c r="CN25" i="60"/>
  <c r="U53" i="59"/>
  <c r="BM43" i="57"/>
  <c r="BL41" i="60"/>
  <c r="BK41" i="59"/>
  <c r="BL41" i="51"/>
  <c r="Q25" i="59"/>
  <c r="CN25" i="59" s="1"/>
  <c r="BK45" i="56"/>
  <c r="BL45" i="56"/>
  <c r="U53" i="54"/>
  <c r="T53" i="54"/>
  <c r="S53" i="54"/>
  <c r="U53" i="55"/>
  <c r="Q27" i="57"/>
  <c r="CN27" i="57" s="1"/>
  <c r="U55" i="53"/>
  <c r="U53" i="52"/>
  <c r="T53" i="52"/>
  <c r="S53" i="52"/>
  <c r="Q25" i="52"/>
  <c r="CN25" i="52" s="1"/>
  <c r="Q25" i="55"/>
  <c r="CN25" i="55" s="1"/>
  <c r="T53" i="60"/>
  <c r="U53" i="60"/>
  <c r="S53" i="60"/>
  <c r="S53" i="51"/>
  <c r="U53" i="51"/>
  <c r="T53" i="51"/>
  <c r="Q25" i="51"/>
  <c r="CN25" i="51" s="1"/>
  <c r="Q23" i="50"/>
  <c r="Q25" i="54"/>
  <c r="CN25" i="54" s="1"/>
  <c r="S55" i="57"/>
  <c r="U55" i="57"/>
  <c r="T55" i="57"/>
  <c r="AZ43" i="60"/>
  <c r="U55" i="58"/>
  <c r="AV41" i="52"/>
  <c r="AO45" i="54"/>
  <c r="AV43" i="57"/>
  <c r="AV41" i="59"/>
  <c r="BM41" i="52"/>
  <c r="BJ47" i="56"/>
  <c r="AV47" i="56" s="1"/>
  <c r="BJ43" i="54"/>
  <c r="BL43" i="54" s="1"/>
  <c r="BG43" i="54"/>
  <c r="BM43" i="54" s="1"/>
  <c r="BM43" i="51"/>
  <c r="BG43" i="60"/>
  <c r="AV43" i="60" s="1"/>
  <c r="AZ45" i="58"/>
  <c r="AV41" i="54"/>
  <c r="BM41" i="54"/>
  <c r="BJ43" i="51"/>
  <c r="AV43" i="51" s="1"/>
  <c r="BA43" i="51"/>
  <c r="BJ45" i="53"/>
  <c r="AV45" i="53" s="1"/>
  <c r="BA45" i="58"/>
  <c r="BG47" i="58"/>
  <c r="BK47" i="61"/>
  <c r="BC49" i="56"/>
  <c r="K49" i="56"/>
  <c r="F52" i="58"/>
  <c r="CK51" i="58" s="1"/>
  <c r="F52" i="57"/>
  <c r="CK51" i="57" s="1"/>
  <c r="F52" i="53"/>
  <c r="BC47" i="58"/>
  <c r="K45" i="51"/>
  <c r="AV47" i="61"/>
  <c r="BM45" i="58"/>
  <c r="AO45" i="60"/>
  <c r="F50" i="52"/>
  <c r="K47" i="58"/>
  <c r="AU47" i="59"/>
  <c r="F50" i="55"/>
  <c r="CK49" i="55" s="1"/>
  <c r="AW47" i="59"/>
  <c r="BJ45" i="58"/>
  <c r="AV45" i="58" s="1"/>
  <c r="AU47" i="52"/>
  <c r="AL47" i="52"/>
  <c r="AW47" i="52"/>
  <c r="AW47" i="60"/>
  <c r="AL47" i="60"/>
  <c r="AU47" i="60"/>
  <c r="AU49" i="57"/>
  <c r="AW49" i="57"/>
  <c r="AL49" i="57"/>
  <c r="AU49" i="58"/>
  <c r="AW49" i="58"/>
  <c r="AL49" i="58"/>
  <c r="BC47" i="53"/>
  <c r="I45" i="51"/>
  <c r="BG45" i="51" s="1"/>
  <c r="K47" i="53"/>
  <c r="K45" i="54"/>
  <c r="G50" i="57"/>
  <c r="H49" i="57" s="1"/>
  <c r="H50" i="57" s="1"/>
  <c r="AJ49" i="57" s="1"/>
  <c r="AI45" i="54"/>
  <c r="K43" i="50"/>
  <c r="BJ43" i="50" s="1"/>
  <c r="BC45" i="51"/>
  <c r="I47" i="53"/>
  <c r="BG47" i="53" s="1"/>
  <c r="I45" i="54"/>
  <c r="BC45" i="54"/>
  <c r="I49" i="56"/>
  <c r="BG49" i="56" s="1"/>
  <c r="I45" i="60"/>
  <c r="BG45" i="60" s="1"/>
  <c r="AI45" i="60"/>
  <c r="K45" i="60"/>
  <c r="BC45" i="60"/>
  <c r="AI47" i="59"/>
  <c r="G50" i="54"/>
  <c r="AE53" i="58"/>
  <c r="AT51" i="59"/>
  <c r="G49" i="54"/>
  <c r="AI49" i="54" s="1"/>
  <c r="G51" i="57"/>
  <c r="G52" i="57" s="1"/>
  <c r="AS49" i="59"/>
  <c r="G49" i="59"/>
  <c r="AW49" i="60"/>
  <c r="AH29" i="60"/>
  <c r="AK29" i="60" s="1"/>
  <c r="P29" i="60" s="1"/>
  <c r="AR29" i="60"/>
  <c r="AT29" i="60" s="1"/>
  <c r="CJ27" i="60"/>
  <c r="CL27" i="60" s="1"/>
  <c r="R27" i="60" s="1"/>
  <c r="AM27" i="60"/>
  <c r="CI27" i="60"/>
  <c r="AQ27" i="60"/>
  <c r="CH27" i="60"/>
  <c r="BP55" i="60"/>
  <c r="B55" i="60"/>
  <c r="A57" i="60"/>
  <c r="BQ57" i="60" s="1"/>
  <c r="L48" i="60"/>
  <c r="L47" i="60"/>
  <c r="J48" i="60"/>
  <c r="J47" i="60"/>
  <c r="BH51" i="60"/>
  <c r="BJ51" i="60"/>
  <c r="BE51" i="60"/>
  <c r="C52" i="60"/>
  <c r="BG51" i="60"/>
  <c r="BF51" i="60"/>
  <c r="C51" i="60"/>
  <c r="AD51" i="60" s="1"/>
  <c r="F31" i="60"/>
  <c r="BI51" i="60"/>
  <c r="BB49" i="60"/>
  <c r="O49" i="60"/>
  <c r="AE51" i="60"/>
  <c r="AF49" i="60"/>
  <c r="G49" i="60"/>
  <c r="G50" i="60" s="1"/>
  <c r="H49" i="60" s="1"/>
  <c r="H50" i="60" s="1"/>
  <c r="AJ49" i="60" s="1"/>
  <c r="AI47" i="60"/>
  <c r="AO47" i="60"/>
  <c r="CF53" i="60"/>
  <c r="CG53" i="60" s="1"/>
  <c r="BO53" i="60"/>
  <c r="CM53" i="60"/>
  <c r="N53" i="60"/>
  <c r="M53" i="60"/>
  <c r="CB53" i="60"/>
  <c r="BA45" i="60"/>
  <c r="AY45" i="60"/>
  <c r="AX45" i="60"/>
  <c r="BH51" i="59"/>
  <c r="C51" i="59"/>
  <c r="BE51" i="59"/>
  <c r="BI51" i="59"/>
  <c r="C52" i="59"/>
  <c r="BF51" i="59"/>
  <c r="F31" i="59"/>
  <c r="AR31" i="59" s="1"/>
  <c r="AT31" i="59" s="1"/>
  <c r="T31" i="59" s="1"/>
  <c r="BK45" i="59"/>
  <c r="BM45" i="59"/>
  <c r="BA45" i="59"/>
  <c r="AY45" i="59"/>
  <c r="A57" i="59"/>
  <c r="BQ57" i="59" s="1"/>
  <c r="BP55" i="59"/>
  <c r="B55" i="59"/>
  <c r="AF49" i="59"/>
  <c r="AQ27" i="59"/>
  <c r="S27" i="59" s="1"/>
  <c r="AM27" i="59"/>
  <c r="CI27" i="59"/>
  <c r="CH27" i="59"/>
  <c r="CJ27" i="59"/>
  <c r="CL27" i="59" s="1"/>
  <c r="R27" i="59" s="1"/>
  <c r="AO45" i="59"/>
  <c r="AH29" i="59"/>
  <c r="AK29" i="59" s="1"/>
  <c r="AR29" i="59"/>
  <c r="AT29" i="59" s="1"/>
  <c r="T29" i="59" s="1"/>
  <c r="N53" i="59"/>
  <c r="M53" i="59"/>
  <c r="CB53" i="59"/>
  <c r="BB49" i="59"/>
  <c r="O49" i="59"/>
  <c r="AZ45" i="59"/>
  <c r="AX45" i="59"/>
  <c r="AE51" i="59"/>
  <c r="G50" i="59"/>
  <c r="H49" i="59" s="1"/>
  <c r="H50" i="59" s="1"/>
  <c r="AJ49" i="59" s="1"/>
  <c r="L47" i="59"/>
  <c r="J48" i="59"/>
  <c r="J47" i="59"/>
  <c r="I47" i="59" s="1"/>
  <c r="L48" i="59"/>
  <c r="AO47" i="59"/>
  <c r="CF53" i="59"/>
  <c r="CG53" i="59" s="1"/>
  <c r="BO53" i="59"/>
  <c r="CM53" i="59"/>
  <c r="CK49" i="59"/>
  <c r="AD49" i="59"/>
  <c r="AO47" i="58"/>
  <c r="AT51" i="55"/>
  <c r="AE51" i="55"/>
  <c r="AT51" i="54"/>
  <c r="AS49" i="54"/>
  <c r="G49" i="52"/>
  <c r="G50" i="52" s="1"/>
  <c r="H49" i="52" s="1"/>
  <c r="H50" i="52" s="1"/>
  <c r="AJ49" i="52" s="1"/>
  <c r="AS49" i="51"/>
  <c r="AI49" i="58"/>
  <c r="AO49" i="58"/>
  <c r="B57" i="58"/>
  <c r="A59" i="58"/>
  <c r="BQ59" i="58" s="1"/>
  <c r="BP57" i="58"/>
  <c r="F51" i="58"/>
  <c r="AF51" i="58"/>
  <c r="BB51" i="58"/>
  <c r="O51" i="58"/>
  <c r="AD51" i="58" s="1"/>
  <c r="AX47" i="58"/>
  <c r="AZ47" i="58"/>
  <c r="L49" i="58"/>
  <c r="J50" i="58"/>
  <c r="J49" i="58"/>
  <c r="L50" i="58"/>
  <c r="K49" i="58"/>
  <c r="AH31" i="58"/>
  <c r="AK31" i="58" s="1"/>
  <c r="P31" i="58" s="1"/>
  <c r="AN31" i="58"/>
  <c r="AP31" i="58" s="1"/>
  <c r="BK47" i="58"/>
  <c r="BM47" i="58"/>
  <c r="C54" i="58"/>
  <c r="BH53" i="58"/>
  <c r="BF53" i="58"/>
  <c r="BI53" i="58"/>
  <c r="C53" i="58"/>
  <c r="BE53" i="58"/>
  <c r="F33" i="58"/>
  <c r="CM55" i="58"/>
  <c r="CF55" i="58"/>
  <c r="CG55" i="58" s="1"/>
  <c r="BO55" i="58"/>
  <c r="CB55" i="58"/>
  <c r="M55" i="58"/>
  <c r="N55" i="58"/>
  <c r="CI29" i="58"/>
  <c r="CH29" i="58"/>
  <c r="AQ29" i="58"/>
  <c r="S29" i="58" s="1"/>
  <c r="AM29" i="58"/>
  <c r="CJ29" i="58"/>
  <c r="CL29" i="58" s="1"/>
  <c r="R29" i="58" s="1"/>
  <c r="AY47" i="58"/>
  <c r="BA47" i="58"/>
  <c r="G51" i="58"/>
  <c r="G52" i="58" s="1"/>
  <c r="J50" i="57"/>
  <c r="J49" i="57"/>
  <c r="I49" i="57" s="1"/>
  <c r="L50" i="57"/>
  <c r="L49" i="57"/>
  <c r="AY47" i="57"/>
  <c r="BA47" i="57"/>
  <c r="BO55" i="57"/>
  <c r="CM55" i="57"/>
  <c r="CF55" i="57"/>
  <c r="CG55" i="57" s="1"/>
  <c r="CB55" i="57"/>
  <c r="M55" i="57"/>
  <c r="N55" i="57"/>
  <c r="AN31" i="57"/>
  <c r="AP31" i="57" s="1"/>
  <c r="AH31" i="57"/>
  <c r="AK31" i="57" s="1"/>
  <c r="AX47" i="57"/>
  <c r="AZ47" i="57"/>
  <c r="CH29" i="57"/>
  <c r="CJ29" i="57"/>
  <c r="CL29" i="57" s="1"/>
  <c r="R29" i="57" s="1"/>
  <c r="CI29" i="57"/>
  <c r="AM29" i="57"/>
  <c r="AQ29" i="57"/>
  <c r="S29" i="57" s="1"/>
  <c r="AF51" i="57"/>
  <c r="F51" i="57"/>
  <c r="BB51" i="57"/>
  <c r="O51" i="57"/>
  <c r="AD51" i="57" s="1"/>
  <c r="BK47" i="57"/>
  <c r="BM47" i="57"/>
  <c r="C54" i="57"/>
  <c r="BJ53" i="57"/>
  <c r="BF53" i="57"/>
  <c r="BI53" i="57"/>
  <c r="C53" i="57"/>
  <c r="AD53" i="57" s="1"/>
  <c r="BH53" i="57"/>
  <c r="BG53" i="57"/>
  <c r="BE53" i="57"/>
  <c r="F54" i="57"/>
  <c r="F33" i="57"/>
  <c r="AR33" i="57" s="1"/>
  <c r="AT33" i="57" s="1"/>
  <c r="T33" i="57" s="1"/>
  <c r="B57" i="57"/>
  <c r="A59" i="57"/>
  <c r="BQ59" i="57" s="1"/>
  <c r="BP57" i="57"/>
  <c r="BK49" i="56"/>
  <c r="AS53" i="56"/>
  <c r="AO51" i="56"/>
  <c r="AZ45" i="55"/>
  <c r="AX45" i="55"/>
  <c r="AL47" i="55"/>
  <c r="AU47" i="55"/>
  <c r="AW47" i="55"/>
  <c r="CH27" i="55"/>
  <c r="AQ27" i="55"/>
  <c r="S27" i="55" s="1"/>
  <c r="AM27" i="55"/>
  <c r="CJ27" i="55"/>
  <c r="CL27" i="55" s="1"/>
  <c r="R27" i="55" s="1"/>
  <c r="CI27" i="55"/>
  <c r="AI47" i="55"/>
  <c r="AF49" i="55"/>
  <c r="G49" i="55"/>
  <c r="G50" i="55" s="1"/>
  <c r="H49" i="55" s="1"/>
  <c r="H50" i="55" s="1"/>
  <c r="AJ49" i="55" s="1"/>
  <c r="BK45" i="55"/>
  <c r="BM45" i="55"/>
  <c r="C52" i="55"/>
  <c r="BF51" i="55"/>
  <c r="BE51" i="55"/>
  <c r="BI51" i="55"/>
  <c r="C51" i="55"/>
  <c r="BH51" i="55"/>
  <c r="F31" i="55"/>
  <c r="H47" i="55"/>
  <c r="H48" i="55" s="1"/>
  <c r="AJ47" i="55" s="1"/>
  <c r="A57" i="55"/>
  <c r="BQ57" i="55" s="1"/>
  <c r="BP55" i="55"/>
  <c r="B55" i="55"/>
  <c r="AN29" i="55"/>
  <c r="AP29" i="55" s="1"/>
  <c r="AH29" i="55"/>
  <c r="AK29" i="55" s="1"/>
  <c r="P29" i="55" s="1"/>
  <c r="BB49" i="55"/>
  <c r="O49" i="55"/>
  <c r="AD49" i="55" s="1"/>
  <c r="BA45" i="55"/>
  <c r="AY45" i="55"/>
  <c r="J48" i="55"/>
  <c r="J47" i="55"/>
  <c r="L47" i="55"/>
  <c r="L48" i="55"/>
  <c r="CF53" i="55"/>
  <c r="CG53" i="55" s="1"/>
  <c r="BO53" i="55"/>
  <c r="CM53" i="55"/>
  <c r="N53" i="55"/>
  <c r="M53" i="55"/>
  <c r="CB53" i="55"/>
  <c r="L47" i="54"/>
  <c r="BJ47" i="54" s="1"/>
  <c r="L48" i="54"/>
  <c r="J48" i="54"/>
  <c r="J47" i="54"/>
  <c r="BG47" i="54" s="1"/>
  <c r="AV47" i="54" s="1"/>
  <c r="AX45" i="54"/>
  <c r="AZ45" i="54"/>
  <c r="AQ27" i="54"/>
  <c r="AM27" i="54"/>
  <c r="CJ27" i="54"/>
  <c r="CL27" i="54" s="1"/>
  <c r="R27" i="54" s="1"/>
  <c r="CI27" i="54"/>
  <c r="CH27" i="54"/>
  <c r="AH29" i="54"/>
  <c r="AK29" i="54" s="1"/>
  <c r="P29" i="54" s="1"/>
  <c r="AN29" i="54"/>
  <c r="AP29" i="54" s="1"/>
  <c r="AI47" i="54"/>
  <c r="CM53" i="54"/>
  <c r="CF53" i="54"/>
  <c r="CG53" i="54" s="1"/>
  <c r="BO53" i="54"/>
  <c r="CK49" i="54"/>
  <c r="H47" i="54"/>
  <c r="H48" i="54" s="1"/>
  <c r="AJ47" i="54" s="1"/>
  <c r="AE51" i="54"/>
  <c r="M53" i="54"/>
  <c r="N53" i="54"/>
  <c r="CB53" i="54"/>
  <c r="AF49" i="54"/>
  <c r="H49" i="54"/>
  <c r="H50" i="54" s="1"/>
  <c r="AJ49" i="54" s="1"/>
  <c r="AU49" i="54"/>
  <c r="AL49" i="54"/>
  <c r="AW49" i="54"/>
  <c r="AV49" i="54"/>
  <c r="BI51" i="54"/>
  <c r="BE51" i="54"/>
  <c r="C51" i="54"/>
  <c r="BH51" i="54"/>
  <c r="C52" i="54"/>
  <c r="BF51" i="54"/>
  <c r="F31" i="54"/>
  <c r="AR31" i="54" s="1"/>
  <c r="AT31" i="54" s="1"/>
  <c r="T31" i="54" s="1"/>
  <c r="AY45" i="54"/>
  <c r="BA45" i="54"/>
  <c r="A57" i="54"/>
  <c r="BQ57" i="54" s="1"/>
  <c r="B55" i="54"/>
  <c r="BP55" i="54"/>
  <c r="BB49" i="54"/>
  <c r="O49" i="54"/>
  <c r="A59" i="53"/>
  <c r="BQ59" i="53" s="1"/>
  <c r="B57" i="53"/>
  <c r="BP57" i="53"/>
  <c r="AI49" i="53"/>
  <c r="CM55" i="53"/>
  <c r="CF55" i="53"/>
  <c r="CG55" i="53" s="1"/>
  <c r="BO55" i="53"/>
  <c r="AF51" i="53"/>
  <c r="F51" i="53"/>
  <c r="G51" i="53"/>
  <c r="G52" i="53" s="1"/>
  <c r="H51" i="53" s="1"/>
  <c r="H52" i="53" s="1"/>
  <c r="AJ51" i="53" s="1"/>
  <c r="J50" i="53"/>
  <c r="J49" i="53"/>
  <c r="L50" i="53"/>
  <c r="L49" i="53"/>
  <c r="AY47" i="53"/>
  <c r="C54" i="53"/>
  <c r="BF53" i="53"/>
  <c r="BH53" i="53"/>
  <c r="BE53" i="53"/>
  <c r="C53" i="53"/>
  <c r="F54" i="53" s="1"/>
  <c r="BI53" i="53"/>
  <c r="F33" i="53"/>
  <c r="AH31" i="53"/>
  <c r="AK31" i="53" s="1"/>
  <c r="P31" i="53" s="1"/>
  <c r="AN31" i="53"/>
  <c r="AP31" i="53" s="1"/>
  <c r="BB51" i="53"/>
  <c r="O51" i="53"/>
  <c r="AD51" i="53" s="1"/>
  <c r="CB55" i="53"/>
  <c r="AE55" i="53" s="1"/>
  <c r="M55" i="53"/>
  <c r="N55" i="53"/>
  <c r="CJ29" i="53"/>
  <c r="CL29" i="53" s="1"/>
  <c r="R29" i="53" s="1"/>
  <c r="CI29" i="53"/>
  <c r="CH29" i="53"/>
  <c r="AQ29" i="53"/>
  <c r="AM29" i="53"/>
  <c r="AL49" i="53"/>
  <c r="AW49" i="53"/>
  <c r="AU49" i="53"/>
  <c r="AX47" i="53"/>
  <c r="H49" i="53"/>
  <c r="H50" i="53" s="1"/>
  <c r="AJ49" i="53" s="1"/>
  <c r="CI27" i="52"/>
  <c r="CH27" i="52"/>
  <c r="AQ27" i="52"/>
  <c r="S27" i="52" s="1"/>
  <c r="AM27" i="52"/>
  <c r="CJ27" i="52"/>
  <c r="CL27" i="52" s="1"/>
  <c r="R27" i="52" s="1"/>
  <c r="CB53" i="52"/>
  <c r="N53" i="52"/>
  <c r="M53" i="52"/>
  <c r="AY45" i="52"/>
  <c r="BA45" i="52"/>
  <c r="AI47" i="52"/>
  <c r="A57" i="52"/>
  <c r="BQ57" i="52" s="1"/>
  <c r="BP55" i="52"/>
  <c r="B55" i="52"/>
  <c r="H47" i="52"/>
  <c r="H48" i="52" s="1"/>
  <c r="AJ47" i="52" s="1"/>
  <c r="AF49" i="52"/>
  <c r="BB49" i="52"/>
  <c r="O49" i="52"/>
  <c r="AD49" i="52" s="1"/>
  <c r="AE51" i="52"/>
  <c r="AZ45" i="52"/>
  <c r="AX45" i="52"/>
  <c r="AN29" i="52"/>
  <c r="AP29" i="52" s="1"/>
  <c r="AH29" i="52"/>
  <c r="AK29" i="52" s="1"/>
  <c r="CF53" i="52"/>
  <c r="CG53" i="52" s="1"/>
  <c r="BO53" i="52"/>
  <c r="CM53" i="52"/>
  <c r="AT51" i="52"/>
  <c r="BH51" i="52"/>
  <c r="BI51" i="52"/>
  <c r="C51" i="52"/>
  <c r="C52" i="52"/>
  <c r="BF51" i="52"/>
  <c r="BE51" i="52"/>
  <c r="F31" i="52"/>
  <c r="AR31" i="52" s="1"/>
  <c r="AT31" i="52" s="1"/>
  <c r="T31" i="52" s="1"/>
  <c r="BK45" i="52"/>
  <c r="BM45" i="52"/>
  <c r="CK49" i="52"/>
  <c r="L48" i="52"/>
  <c r="J47" i="52"/>
  <c r="I47" i="52" s="1"/>
  <c r="J48" i="52"/>
  <c r="L47" i="52"/>
  <c r="CH27" i="51"/>
  <c r="CJ27" i="51"/>
  <c r="CL27" i="51" s="1"/>
  <c r="R27" i="51" s="1"/>
  <c r="AQ27" i="51"/>
  <c r="CI27" i="51"/>
  <c r="AM27" i="51"/>
  <c r="J48" i="51"/>
  <c r="J47" i="51"/>
  <c r="L47" i="51"/>
  <c r="L48" i="51"/>
  <c r="AF49" i="51"/>
  <c r="G50" i="51"/>
  <c r="G49" i="51"/>
  <c r="BP55" i="51"/>
  <c r="B55" i="51"/>
  <c r="A57" i="51"/>
  <c r="BQ57" i="51" s="1"/>
  <c r="AL47" i="51"/>
  <c r="AU47" i="51"/>
  <c r="AW47" i="51"/>
  <c r="C52" i="51"/>
  <c r="F52" i="51" s="1"/>
  <c r="BJ51" i="51"/>
  <c r="BF51" i="51"/>
  <c r="BG51" i="51"/>
  <c r="BE51" i="51"/>
  <c r="BI51" i="51"/>
  <c r="C51" i="51"/>
  <c r="BH51" i="51"/>
  <c r="F31" i="51"/>
  <c r="BB49" i="51"/>
  <c r="O49" i="51"/>
  <c r="AO45" i="51"/>
  <c r="CB53" i="51"/>
  <c r="N53" i="51"/>
  <c r="M53" i="51"/>
  <c r="AZ45" i="51"/>
  <c r="AX45" i="51"/>
  <c r="BA45" i="51"/>
  <c r="AY45" i="51"/>
  <c r="CF53" i="51"/>
  <c r="CG53" i="51" s="1"/>
  <c r="BO53" i="51"/>
  <c r="CM53" i="51"/>
  <c r="AI47" i="51"/>
  <c r="AO47" i="51"/>
  <c r="AD49" i="51"/>
  <c r="AH29" i="51"/>
  <c r="AK29" i="51" s="1"/>
  <c r="P29" i="51" s="1"/>
  <c r="AN29" i="51"/>
  <c r="AP29" i="51" s="1"/>
  <c r="CK49" i="51"/>
  <c r="AE51" i="51"/>
  <c r="AS45" i="50"/>
  <c r="F48" i="50"/>
  <c r="CK47" i="50" s="1"/>
  <c r="BC43" i="50"/>
  <c r="AR25" i="50" l="1"/>
  <c r="AT25" i="50" s="1"/>
  <c r="T25" i="50" s="1"/>
  <c r="AH25" i="50"/>
  <c r="AK25" i="50" s="1"/>
  <c r="AM25" i="50" s="1"/>
  <c r="AZ41" i="50"/>
  <c r="AX41" i="50"/>
  <c r="C48" i="50"/>
  <c r="BF47" i="50"/>
  <c r="BE47" i="50"/>
  <c r="F27" i="50"/>
  <c r="BI47" i="50"/>
  <c r="BH47" i="50"/>
  <c r="C47" i="50"/>
  <c r="H43" i="50"/>
  <c r="H44" i="50" s="1"/>
  <c r="AJ43" i="50" s="1"/>
  <c r="AI43" i="50"/>
  <c r="BQ51" i="50"/>
  <c r="BP51" i="50" s="1"/>
  <c r="A53" i="50"/>
  <c r="B51" i="50"/>
  <c r="AY41" i="50"/>
  <c r="BA41" i="50"/>
  <c r="AJ41" i="50"/>
  <c r="AO41" i="50"/>
  <c r="CF49" i="50"/>
  <c r="CG49" i="50" s="1"/>
  <c r="BO49" i="50"/>
  <c r="CM49" i="50"/>
  <c r="M49" i="50"/>
  <c r="S49" i="50"/>
  <c r="CB49" i="50"/>
  <c r="T49" i="50"/>
  <c r="U49" i="50"/>
  <c r="N49" i="50"/>
  <c r="AE45" i="50"/>
  <c r="AF45" i="50"/>
  <c r="G46" i="50"/>
  <c r="J43" i="50"/>
  <c r="L43" i="50"/>
  <c r="L44" i="50"/>
  <c r="AY43" i="50" s="1"/>
  <c r="J44" i="50"/>
  <c r="AX43" i="50" s="1"/>
  <c r="I43" i="50"/>
  <c r="AG45" i="50"/>
  <c r="G45" i="50" s="1"/>
  <c r="BB45" i="50"/>
  <c r="O45" i="50"/>
  <c r="AD45" i="50" s="1"/>
  <c r="BK41" i="50"/>
  <c r="P23" i="50"/>
  <c r="AM23" i="50"/>
  <c r="AQ23" i="50"/>
  <c r="S23" i="50" s="1"/>
  <c r="CJ23" i="50"/>
  <c r="CL23" i="50" s="1"/>
  <c r="R23" i="50" s="1"/>
  <c r="CI23" i="50"/>
  <c r="CH23" i="50"/>
  <c r="AW43" i="50"/>
  <c r="AL43" i="50"/>
  <c r="AU43" i="50"/>
  <c r="Q21" i="50"/>
  <c r="CN21" i="50" s="1"/>
  <c r="CN23" i="50" s="1"/>
  <c r="BL41" i="50"/>
  <c r="BK45" i="51"/>
  <c r="CK51" i="53"/>
  <c r="AR51" i="53"/>
  <c r="AS51" i="53"/>
  <c r="AO49" i="54"/>
  <c r="CB55" i="56"/>
  <c r="N55" i="56"/>
  <c r="U55" i="56"/>
  <c r="T55" i="56"/>
  <c r="S55" i="56"/>
  <c r="M55" i="56"/>
  <c r="H49" i="56"/>
  <c r="H50" i="56" s="1"/>
  <c r="AJ49" i="56" s="1"/>
  <c r="AI49" i="56"/>
  <c r="BG47" i="56"/>
  <c r="BM47" i="56" s="1"/>
  <c r="BK47" i="56"/>
  <c r="AH31" i="56"/>
  <c r="AK31" i="56" s="1"/>
  <c r="AN31" i="56"/>
  <c r="AP31" i="56" s="1"/>
  <c r="BA47" i="56"/>
  <c r="AL49" i="56"/>
  <c r="AW49" i="56"/>
  <c r="AU49" i="56"/>
  <c r="C54" i="56"/>
  <c r="BE53" i="56"/>
  <c r="F33" i="56"/>
  <c r="BF53" i="56"/>
  <c r="BH53" i="56"/>
  <c r="BJ53" i="56"/>
  <c r="C53" i="56"/>
  <c r="BI53" i="56"/>
  <c r="BG53" i="56"/>
  <c r="AS49" i="56"/>
  <c r="CK49" i="56"/>
  <c r="Q27" i="56"/>
  <c r="CN27" i="56" s="1"/>
  <c r="AF51" i="56"/>
  <c r="F51" i="56"/>
  <c r="AN51" i="56" s="1"/>
  <c r="AP51" i="56" s="1"/>
  <c r="G51" i="56"/>
  <c r="G52" i="56" s="1"/>
  <c r="P29" i="56"/>
  <c r="AQ29" i="56"/>
  <c r="CH29" i="56"/>
  <c r="CJ29" i="56"/>
  <c r="CL29" i="56" s="1"/>
  <c r="R29" i="56" s="1"/>
  <c r="CI29" i="56"/>
  <c r="AM29" i="56"/>
  <c r="BQ57" i="56"/>
  <c r="BP57" i="56" s="1"/>
  <c r="B57" i="56"/>
  <c r="A59" i="56"/>
  <c r="J50" i="56"/>
  <c r="J49" i="56"/>
  <c r="BM49" i="56" s="1"/>
  <c r="L49" i="56"/>
  <c r="L50" i="56"/>
  <c r="AY49" i="56" s="1"/>
  <c r="AX47" i="56"/>
  <c r="AZ47" i="56"/>
  <c r="BO55" i="56"/>
  <c r="CF55" i="56"/>
  <c r="CG55" i="56" s="1"/>
  <c r="CM55" i="56"/>
  <c r="O51" i="56"/>
  <c r="F52" i="56"/>
  <c r="BB51" i="56"/>
  <c r="AD51" i="56"/>
  <c r="Q29" i="58"/>
  <c r="AS49" i="60"/>
  <c r="N55" i="61"/>
  <c r="M55" i="61"/>
  <c r="U55" i="61"/>
  <c r="CB55" i="61"/>
  <c r="AE55" i="61" s="1"/>
  <c r="F51" i="61"/>
  <c r="AF51" i="61"/>
  <c r="L50" i="61"/>
  <c r="AY49" i="61" s="1"/>
  <c r="L49" i="61"/>
  <c r="J50" i="61"/>
  <c r="J49" i="61"/>
  <c r="BA47" i="61"/>
  <c r="AY47" i="61"/>
  <c r="I49" i="61"/>
  <c r="AJ47" i="61"/>
  <c r="AO47" i="61"/>
  <c r="BQ57" i="61"/>
  <c r="BP57" i="61" s="1"/>
  <c r="B57" i="61"/>
  <c r="A59" i="61"/>
  <c r="AR31" i="61"/>
  <c r="AT31" i="61" s="1"/>
  <c r="T31" i="61" s="1"/>
  <c r="AH31" i="61"/>
  <c r="AK31" i="61" s="1"/>
  <c r="BG53" i="61"/>
  <c r="BE53" i="61"/>
  <c r="BJ53" i="61"/>
  <c r="C53" i="61"/>
  <c r="BF53" i="61"/>
  <c r="BH53" i="61"/>
  <c r="C54" i="61"/>
  <c r="BI53" i="61"/>
  <c r="F33" i="61"/>
  <c r="AZ47" i="61"/>
  <c r="AX47" i="61"/>
  <c r="P29" i="61"/>
  <c r="CN29" i="61" s="1"/>
  <c r="CJ29" i="61"/>
  <c r="CL29" i="61" s="1"/>
  <c r="CH29" i="61"/>
  <c r="AM29" i="61"/>
  <c r="CI29" i="61"/>
  <c r="AQ29" i="61"/>
  <c r="S29" i="61" s="1"/>
  <c r="BC49" i="61"/>
  <c r="G51" i="61"/>
  <c r="G52" i="61" s="1"/>
  <c r="AI51" i="61" s="1"/>
  <c r="BB51" i="61"/>
  <c r="O51" i="61"/>
  <c r="AD51" i="61" s="1"/>
  <c r="K49" i="61"/>
  <c r="H51" i="61"/>
  <c r="H52" i="61" s="1"/>
  <c r="AJ51" i="61" s="1"/>
  <c r="BO55" i="61"/>
  <c r="CM55" i="61"/>
  <c r="CF55" i="61"/>
  <c r="CG55" i="61" s="1"/>
  <c r="AU49" i="61"/>
  <c r="AW49" i="61"/>
  <c r="AL49" i="61"/>
  <c r="AE53" i="55"/>
  <c r="I51" i="56"/>
  <c r="I47" i="54"/>
  <c r="BK47" i="54" s="1"/>
  <c r="K47" i="54"/>
  <c r="BL47" i="54" s="1"/>
  <c r="BK45" i="60"/>
  <c r="Q27" i="55"/>
  <c r="AE55" i="58"/>
  <c r="P29" i="59"/>
  <c r="AL29" i="59"/>
  <c r="AM29" i="59" s="1"/>
  <c r="BC47" i="54"/>
  <c r="K51" i="56"/>
  <c r="P29" i="52"/>
  <c r="AL29" i="52"/>
  <c r="BC51" i="56"/>
  <c r="P31" i="57"/>
  <c r="AL31" i="57"/>
  <c r="AN51" i="58"/>
  <c r="CN27" i="55"/>
  <c r="Q25" i="50"/>
  <c r="Q29" i="53"/>
  <c r="CN29" i="53" s="1"/>
  <c r="Q29" i="57"/>
  <c r="CN29" i="57" s="1"/>
  <c r="U55" i="59"/>
  <c r="CN29" i="58"/>
  <c r="BK43" i="60"/>
  <c r="Q27" i="51"/>
  <c r="CN27" i="51" s="1"/>
  <c r="BL47" i="56"/>
  <c r="AH51" i="57"/>
  <c r="BL43" i="51"/>
  <c r="Q27" i="59"/>
  <c r="CN27" i="59" s="1"/>
  <c r="BL45" i="53"/>
  <c r="BK43" i="54"/>
  <c r="BL45" i="58"/>
  <c r="BK47" i="53"/>
  <c r="AZ47" i="53"/>
  <c r="BA47" i="53"/>
  <c r="Q27" i="60"/>
  <c r="CN27" i="60" s="1"/>
  <c r="U57" i="53"/>
  <c r="T57" i="53"/>
  <c r="S57" i="53"/>
  <c r="T55" i="60"/>
  <c r="U55" i="60"/>
  <c r="S55" i="60"/>
  <c r="S55" i="51"/>
  <c r="U55" i="51"/>
  <c r="T55" i="51"/>
  <c r="S55" i="54"/>
  <c r="U55" i="54"/>
  <c r="T55" i="54"/>
  <c r="Q27" i="54"/>
  <c r="CN27" i="54" s="1"/>
  <c r="U55" i="55"/>
  <c r="U57" i="57"/>
  <c r="U55" i="52"/>
  <c r="Q27" i="52"/>
  <c r="CN27" i="52" s="1"/>
  <c r="U57" i="58"/>
  <c r="BM43" i="60"/>
  <c r="BG45" i="54"/>
  <c r="BK45" i="54" s="1"/>
  <c r="AZ43" i="50"/>
  <c r="BA49" i="56"/>
  <c r="AZ45" i="60"/>
  <c r="BJ49" i="56"/>
  <c r="AV49" i="56" s="1"/>
  <c r="BJ45" i="54"/>
  <c r="BL45" i="54" s="1"/>
  <c r="BM45" i="60"/>
  <c r="BM45" i="51"/>
  <c r="BJ45" i="60"/>
  <c r="AV45" i="60" s="1"/>
  <c r="AV43" i="54"/>
  <c r="BJ47" i="53"/>
  <c r="AV47" i="53" s="1"/>
  <c r="BJ45" i="51"/>
  <c r="AV45" i="51" s="1"/>
  <c r="BM47" i="53"/>
  <c r="BJ49" i="58"/>
  <c r="BL49" i="58" s="1"/>
  <c r="AN51" i="53"/>
  <c r="BJ47" i="58"/>
  <c r="AV47" i="58" s="1"/>
  <c r="BL43" i="50"/>
  <c r="BJ49" i="61"/>
  <c r="AV49" i="61" s="1"/>
  <c r="BA43" i="50"/>
  <c r="BC47" i="59"/>
  <c r="I47" i="55"/>
  <c r="BG47" i="55" s="1"/>
  <c r="F52" i="55"/>
  <c r="CK51" i="55" s="1"/>
  <c r="BC47" i="60"/>
  <c r="K49" i="53"/>
  <c r="K47" i="55"/>
  <c r="F52" i="52"/>
  <c r="CK51" i="52" s="1"/>
  <c r="BC49" i="53"/>
  <c r="F52" i="54"/>
  <c r="CK51" i="54" s="1"/>
  <c r="I47" i="60"/>
  <c r="BG47" i="52"/>
  <c r="BG47" i="59"/>
  <c r="BM47" i="59" s="1"/>
  <c r="F56" i="56"/>
  <c r="CK55" i="56" s="1"/>
  <c r="BG49" i="57"/>
  <c r="BM49" i="57" s="1"/>
  <c r="I49" i="58"/>
  <c r="BG49" i="58" s="1"/>
  <c r="AV49" i="58" s="1"/>
  <c r="F52" i="59"/>
  <c r="CK51" i="59" s="1"/>
  <c r="K47" i="60"/>
  <c r="BG43" i="50"/>
  <c r="AV43" i="50" s="1"/>
  <c r="AU49" i="55"/>
  <c r="AW49" i="55"/>
  <c r="AL49" i="55"/>
  <c r="AL51" i="53"/>
  <c r="AW51" i="53"/>
  <c r="AU51" i="53"/>
  <c r="AU49" i="52"/>
  <c r="AL49" i="52"/>
  <c r="AW49" i="52"/>
  <c r="AI51" i="57"/>
  <c r="H51" i="57"/>
  <c r="H52" i="57" s="1"/>
  <c r="AJ51" i="57" s="1"/>
  <c r="BC47" i="51"/>
  <c r="BC47" i="55"/>
  <c r="K47" i="59"/>
  <c r="K47" i="51"/>
  <c r="BC47" i="52"/>
  <c r="I49" i="53"/>
  <c r="BG49" i="53" s="1"/>
  <c r="K49" i="57"/>
  <c r="BC49" i="58"/>
  <c r="AI49" i="57"/>
  <c r="I47" i="51"/>
  <c r="BG47" i="51" s="1"/>
  <c r="K47" i="52"/>
  <c r="BC49" i="57"/>
  <c r="AO49" i="57"/>
  <c r="AE53" i="60"/>
  <c r="AI49" i="52"/>
  <c r="G53" i="53"/>
  <c r="G52" i="60"/>
  <c r="H51" i="60" s="1"/>
  <c r="H52" i="60" s="1"/>
  <c r="AJ51" i="60" s="1"/>
  <c r="AH51" i="58"/>
  <c r="G51" i="52"/>
  <c r="G52" i="52" s="1"/>
  <c r="H51" i="52" s="1"/>
  <c r="H52" i="52" s="1"/>
  <c r="AJ51" i="52" s="1"/>
  <c r="AE53" i="52"/>
  <c r="G51" i="59"/>
  <c r="G52" i="59" s="1"/>
  <c r="F52" i="60"/>
  <c r="AO53" i="61"/>
  <c r="N55" i="60"/>
  <c r="M55" i="60"/>
  <c r="CB55" i="60"/>
  <c r="AV51" i="60"/>
  <c r="AU51" i="60"/>
  <c r="AL51" i="60"/>
  <c r="AW51" i="60"/>
  <c r="J50" i="60"/>
  <c r="BC49" i="60"/>
  <c r="L49" i="60"/>
  <c r="BJ49" i="60" s="1"/>
  <c r="J49" i="60"/>
  <c r="BG49" i="60" s="1"/>
  <c r="L50" i="60"/>
  <c r="AF51" i="60"/>
  <c r="F51" i="60"/>
  <c r="AZ47" i="60"/>
  <c r="AX47" i="60"/>
  <c r="CH29" i="60"/>
  <c r="AM29" i="60"/>
  <c r="CJ29" i="60"/>
  <c r="CL29" i="60" s="1"/>
  <c r="R29" i="60" s="1"/>
  <c r="CI29" i="60"/>
  <c r="AQ29" i="60"/>
  <c r="BB51" i="60"/>
  <c r="O51" i="60"/>
  <c r="C54" i="60"/>
  <c r="BF53" i="60"/>
  <c r="BE53" i="60"/>
  <c r="BI53" i="60"/>
  <c r="C53" i="60"/>
  <c r="BH53" i="60"/>
  <c r="F33" i="60"/>
  <c r="AR33" i="60" s="1"/>
  <c r="AT33" i="60" s="1"/>
  <c r="T33" i="60" s="1"/>
  <c r="A59" i="60"/>
  <c r="BQ59" i="60" s="1"/>
  <c r="BP57" i="60"/>
  <c r="B57" i="60"/>
  <c r="AI49" i="60"/>
  <c r="AO49" i="60"/>
  <c r="AN31" i="60"/>
  <c r="AP31" i="60" s="1"/>
  <c r="AH31" i="60"/>
  <c r="AK31" i="60" s="1"/>
  <c r="P31" i="60" s="1"/>
  <c r="AY47" i="60"/>
  <c r="BA47" i="60"/>
  <c r="CF55" i="60"/>
  <c r="CG55" i="60" s="1"/>
  <c r="BO55" i="60"/>
  <c r="CM55" i="60"/>
  <c r="G51" i="60"/>
  <c r="BK47" i="59"/>
  <c r="AI49" i="59"/>
  <c r="AO49" i="59"/>
  <c r="A59" i="59"/>
  <c r="BQ59" i="59" s="1"/>
  <c r="B57" i="59"/>
  <c r="BP57" i="59"/>
  <c r="AF51" i="59"/>
  <c r="F51" i="59"/>
  <c r="J50" i="59"/>
  <c r="J49" i="59"/>
  <c r="L49" i="59"/>
  <c r="K49" i="59"/>
  <c r="BL49" i="59" s="1"/>
  <c r="I49" i="59"/>
  <c r="L50" i="59"/>
  <c r="BC49" i="59"/>
  <c r="AL49" i="59"/>
  <c r="AV49" i="59"/>
  <c r="AW49" i="59"/>
  <c r="AU49" i="59"/>
  <c r="AY47" i="59"/>
  <c r="AE53" i="59"/>
  <c r="CJ29" i="59"/>
  <c r="CL29" i="59" s="1"/>
  <c r="R29" i="59" s="1"/>
  <c r="CI29" i="59"/>
  <c r="AQ29" i="59"/>
  <c r="S29" i="59" s="1"/>
  <c r="CH29" i="59"/>
  <c r="AN31" i="59"/>
  <c r="AP31" i="59" s="1"/>
  <c r="AH31" i="59"/>
  <c r="AK31" i="59" s="1"/>
  <c r="P31" i="59" s="1"/>
  <c r="CB55" i="59"/>
  <c r="M55" i="59"/>
  <c r="N55" i="59"/>
  <c r="BB51" i="59"/>
  <c r="O51" i="59"/>
  <c r="AD51" i="59" s="1"/>
  <c r="AL51" i="59" s="1"/>
  <c r="C54" i="59"/>
  <c r="BF53" i="59"/>
  <c r="BH53" i="59"/>
  <c r="BE53" i="59"/>
  <c r="C53" i="59"/>
  <c r="F33" i="59"/>
  <c r="BI53" i="59"/>
  <c r="AZ47" i="59"/>
  <c r="AX47" i="59"/>
  <c r="CM55" i="59"/>
  <c r="CF55" i="59"/>
  <c r="CG55" i="59" s="1"/>
  <c r="BO55" i="59"/>
  <c r="AN51" i="57"/>
  <c r="G53" i="57"/>
  <c r="AE55" i="57"/>
  <c r="G51" i="54"/>
  <c r="G52" i="54" s="1"/>
  <c r="AE53" i="54"/>
  <c r="AO49" i="52"/>
  <c r="AS51" i="51"/>
  <c r="AE53" i="51"/>
  <c r="AI51" i="58"/>
  <c r="AH33" i="58"/>
  <c r="AK33" i="58" s="1"/>
  <c r="P33" i="58" s="1"/>
  <c r="AN33" i="58"/>
  <c r="AP33" i="58" s="1"/>
  <c r="BA49" i="58"/>
  <c r="AY49" i="58"/>
  <c r="J52" i="58"/>
  <c r="J51" i="58"/>
  <c r="L51" i="58"/>
  <c r="L52" i="58"/>
  <c r="N57" i="58"/>
  <c r="CB57" i="58"/>
  <c r="M57" i="58"/>
  <c r="BH55" i="58"/>
  <c r="C55" i="58"/>
  <c r="BE55" i="58"/>
  <c r="C56" i="58"/>
  <c r="BI55" i="58"/>
  <c r="F35" i="58"/>
  <c r="BF55" i="58"/>
  <c r="BB53" i="58"/>
  <c r="O53" i="58"/>
  <c r="AD53" i="58" s="1"/>
  <c r="AQ31" i="58"/>
  <c r="AM31" i="58"/>
  <c r="CJ31" i="58"/>
  <c r="CL31" i="58" s="1"/>
  <c r="R31" i="58" s="1"/>
  <c r="CI31" i="58"/>
  <c r="CH31" i="58"/>
  <c r="H51" i="58"/>
  <c r="H52" i="58" s="1"/>
  <c r="AJ51" i="58" s="1"/>
  <c r="AF53" i="58"/>
  <c r="F53" i="58"/>
  <c r="BK49" i="58"/>
  <c r="B59" i="58"/>
  <c r="A61" i="58"/>
  <c r="BQ61" i="58" s="1"/>
  <c r="BP59" i="58"/>
  <c r="AL51" i="58"/>
  <c r="AW51" i="58"/>
  <c r="AU51" i="58"/>
  <c r="F54" i="58"/>
  <c r="AZ49" i="58"/>
  <c r="AX49" i="58"/>
  <c r="CF57" i="58"/>
  <c r="CG57" i="58" s="1"/>
  <c r="BO57" i="58"/>
  <c r="CM57" i="58"/>
  <c r="G53" i="58"/>
  <c r="G54" i="58" s="1"/>
  <c r="H53" i="58" s="1"/>
  <c r="H54" i="58" s="1"/>
  <c r="AJ53" i="58" s="1"/>
  <c r="AL53" i="57"/>
  <c r="AW53" i="57"/>
  <c r="AV53" i="57"/>
  <c r="AU53" i="57"/>
  <c r="BP59" i="57"/>
  <c r="B59" i="57"/>
  <c r="A61" i="57"/>
  <c r="BQ61" i="57" s="1"/>
  <c r="L51" i="57"/>
  <c r="L52" i="57"/>
  <c r="J52" i="57"/>
  <c r="J51" i="57"/>
  <c r="AY49" i="57"/>
  <c r="BA49" i="57"/>
  <c r="AW51" i="57"/>
  <c r="AU51" i="57"/>
  <c r="AL51" i="57"/>
  <c r="CF57" i="57"/>
  <c r="CG57" i="57" s="1"/>
  <c r="BO57" i="57"/>
  <c r="CM57" i="57"/>
  <c r="BH55" i="57"/>
  <c r="C56" i="57"/>
  <c r="BI55" i="57"/>
  <c r="C55" i="57"/>
  <c r="BF55" i="57"/>
  <c r="BE55" i="57"/>
  <c r="F35" i="57"/>
  <c r="AN33" i="57"/>
  <c r="AP33" i="57" s="1"/>
  <c r="AH33" i="57"/>
  <c r="AK33" i="57" s="1"/>
  <c r="P33" i="57" s="1"/>
  <c r="AX49" i="57"/>
  <c r="AZ49" i="57"/>
  <c r="N57" i="57"/>
  <c r="CB57" i="57"/>
  <c r="M57" i="57"/>
  <c r="CK53" i="57"/>
  <c r="AS53" i="57"/>
  <c r="F53" i="57"/>
  <c r="AN53" i="57" s="1"/>
  <c r="AF53" i="57"/>
  <c r="BB53" i="57"/>
  <c r="O53" i="57"/>
  <c r="CJ31" i="57"/>
  <c r="CL31" i="57" s="1"/>
  <c r="R31" i="57" s="1"/>
  <c r="CI31" i="57"/>
  <c r="CH31" i="57"/>
  <c r="AM31" i="57"/>
  <c r="AQ31" i="57"/>
  <c r="S31" i="57" s="1"/>
  <c r="G54" i="57"/>
  <c r="AS55" i="56"/>
  <c r="AR53" i="56"/>
  <c r="AT53" i="56" s="1"/>
  <c r="T53" i="56" s="1"/>
  <c r="AN35" i="56"/>
  <c r="AP35" i="56" s="1"/>
  <c r="BH53" i="55"/>
  <c r="BF53" i="55"/>
  <c r="BJ53" i="55"/>
  <c r="BE53" i="55"/>
  <c r="C54" i="55"/>
  <c r="F54" i="55" s="1"/>
  <c r="BI53" i="55"/>
  <c r="C53" i="55"/>
  <c r="AD53" i="55" s="1"/>
  <c r="BG53" i="55"/>
  <c r="F33" i="55"/>
  <c r="AX47" i="55"/>
  <c r="L49" i="55"/>
  <c r="L50" i="55"/>
  <c r="J50" i="55"/>
  <c r="J49" i="55"/>
  <c r="CF55" i="55"/>
  <c r="CG55" i="55" s="1"/>
  <c r="BO55" i="55"/>
  <c r="CM55" i="55"/>
  <c r="AO47" i="55"/>
  <c r="N55" i="55"/>
  <c r="CB55" i="55"/>
  <c r="AE55" i="55" s="1"/>
  <c r="M55" i="55"/>
  <c r="AH31" i="55"/>
  <c r="AK31" i="55" s="1"/>
  <c r="P31" i="55" s="1"/>
  <c r="AN31" i="55"/>
  <c r="AP31" i="55" s="1"/>
  <c r="BB51" i="55"/>
  <c r="O51" i="55"/>
  <c r="AD51" i="55" s="1"/>
  <c r="AY47" i="55"/>
  <c r="CJ29" i="55"/>
  <c r="CL29" i="55" s="1"/>
  <c r="R29" i="55" s="1"/>
  <c r="CI29" i="55"/>
  <c r="AM29" i="55"/>
  <c r="CH29" i="55"/>
  <c r="AQ29" i="55"/>
  <c r="S29" i="55" s="1"/>
  <c r="BP57" i="55"/>
  <c r="B57" i="55"/>
  <c r="A59" i="55"/>
  <c r="BQ59" i="55" s="1"/>
  <c r="F51" i="55"/>
  <c r="AF51" i="55"/>
  <c r="G51" i="55"/>
  <c r="G52" i="55" s="1"/>
  <c r="AI49" i="55"/>
  <c r="AO49" i="55"/>
  <c r="L50" i="54"/>
  <c r="BC49" i="54"/>
  <c r="K49" i="54"/>
  <c r="BL49" i="54" s="1"/>
  <c r="J50" i="54"/>
  <c r="J49" i="54"/>
  <c r="I49" i="54"/>
  <c r="L49" i="54"/>
  <c r="BB51" i="54"/>
  <c r="O51" i="54"/>
  <c r="AD51" i="54" s="1"/>
  <c r="BA47" i="54"/>
  <c r="AY47" i="54"/>
  <c r="CB55" i="54"/>
  <c r="N55" i="54"/>
  <c r="M55" i="54"/>
  <c r="AF51" i="54"/>
  <c r="F51" i="54"/>
  <c r="AO47" i="54"/>
  <c r="CI29" i="54"/>
  <c r="CH29" i="54"/>
  <c r="AQ29" i="54"/>
  <c r="S29" i="54" s="1"/>
  <c r="AM29" i="54"/>
  <c r="CJ29" i="54"/>
  <c r="CL29" i="54" s="1"/>
  <c r="R29" i="54" s="1"/>
  <c r="AZ47" i="54"/>
  <c r="AX47" i="54"/>
  <c r="CF55" i="54"/>
  <c r="CG55" i="54" s="1"/>
  <c r="BO55" i="54"/>
  <c r="CM55" i="54"/>
  <c r="AH31" i="54"/>
  <c r="AK31" i="54" s="1"/>
  <c r="P31" i="54" s="1"/>
  <c r="AN31" i="54"/>
  <c r="AP31" i="54" s="1"/>
  <c r="BM47" i="54"/>
  <c r="A59" i="54"/>
  <c r="BQ59" i="54" s="1"/>
  <c r="BP57" i="54"/>
  <c r="B57" i="54"/>
  <c r="BI53" i="54"/>
  <c r="BE53" i="54"/>
  <c r="C53" i="54"/>
  <c r="C54" i="54"/>
  <c r="BF53" i="54"/>
  <c r="BH53" i="54"/>
  <c r="F33" i="54"/>
  <c r="AR33" i="54" s="1"/>
  <c r="AT33" i="54" s="1"/>
  <c r="T33" i="54" s="1"/>
  <c r="AH33" i="53"/>
  <c r="AK33" i="53" s="1"/>
  <c r="P33" i="53" s="1"/>
  <c r="AN33" i="53"/>
  <c r="AP33" i="53" s="1"/>
  <c r="CH31" i="53"/>
  <c r="AQ31" i="53"/>
  <c r="AM31" i="53"/>
  <c r="CJ31" i="53"/>
  <c r="CL31" i="53" s="1"/>
  <c r="R31" i="53" s="1"/>
  <c r="CI31" i="53"/>
  <c r="F53" i="53"/>
  <c r="AN53" i="53" s="1"/>
  <c r="AF53" i="53"/>
  <c r="G54" i="53"/>
  <c r="AD53" i="53"/>
  <c r="AO49" i="53"/>
  <c r="AH51" i="53"/>
  <c r="N57" i="53"/>
  <c r="AR57" i="53"/>
  <c r="CB57" i="53"/>
  <c r="M57" i="53"/>
  <c r="AS57" i="53"/>
  <c r="AY49" i="53"/>
  <c r="AX49" i="53"/>
  <c r="BH55" i="53"/>
  <c r="BG55" i="53"/>
  <c r="C55" i="53"/>
  <c r="BJ55" i="53"/>
  <c r="BE55" i="53"/>
  <c r="C56" i="53"/>
  <c r="F56" i="53" s="1"/>
  <c r="BI55" i="53"/>
  <c r="BF55" i="53"/>
  <c r="F35" i="53"/>
  <c r="L51" i="53"/>
  <c r="J52" i="53"/>
  <c r="J51" i="53"/>
  <c r="L52" i="53"/>
  <c r="CK53" i="53"/>
  <c r="AS53" i="53"/>
  <c r="BB53" i="53"/>
  <c r="O53" i="53"/>
  <c r="CF57" i="53"/>
  <c r="CG57" i="53" s="1"/>
  <c r="BO57" i="53"/>
  <c r="CM57" i="53"/>
  <c r="AI51" i="53"/>
  <c r="AO51" i="53"/>
  <c r="AP51" i="53" s="1"/>
  <c r="A61" i="53"/>
  <c r="BQ61" i="53" s="1"/>
  <c r="BP59" i="53"/>
  <c r="B59" i="53"/>
  <c r="M55" i="52"/>
  <c r="N55" i="52"/>
  <c r="CB55" i="52"/>
  <c r="AY47" i="52"/>
  <c r="AZ47" i="52"/>
  <c r="AX47" i="52"/>
  <c r="C54" i="52"/>
  <c r="BF53" i="52"/>
  <c r="BI53" i="52"/>
  <c r="C53" i="52"/>
  <c r="BH53" i="52"/>
  <c r="F33" i="52"/>
  <c r="BE53" i="52"/>
  <c r="A59" i="52"/>
  <c r="BQ59" i="52" s="1"/>
  <c r="BP57" i="52"/>
  <c r="B57" i="52"/>
  <c r="BK47" i="52"/>
  <c r="BM47" i="52"/>
  <c r="AF51" i="52"/>
  <c r="F51" i="52"/>
  <c r="J50" i="52"/>
  <c r="J49" i="52"/>
  <c r="I49" i="52" s="1"/>
  <c r="L50" i="52"/>
  <c r="L49" i="52"/>
  <c r="AO47" i="52"/>
  <c r="AH31" i="52"/>
  <c r="AK31" i="52" s="1"/>
  <c r="P31" i="52" s="1"/>
  <c r="AN31" i="52"/>
  <c r="AP31" i="52" s="1"/>
  <c r="BB51" i="52"/>
  <c r="O51" i="52"/>
  <c r="AD51" i="52" s="1"/>
  <c r="AQ29" i="52"/>
  <c r="S29" i="52" s="1"/>
  <c r="AM29" i="52"/>
  <c r="CJ29" i="52"/>
  <c r="CL29" i="52" s="1"/>
  <c r="R29" i="52" s="1"/>
  <c r="CI29" i="52"/>
  <c r="CH29" i="52"/>
  <c r="CM55" i="52"/>
  <c r="BO55" i="52"/>
  <c r="CF55" i="52"/>
  <c r="CG55" i="52" s="1"/>
  <c r="AW49" i="51"/>
  <c r="AU49" i="51"/>
  <c r="CK51" i="51"/>
  <c r="AN51" i="51"/>
  <c r="BA47" i="51"/>
  <c r="AY47" i="51"/>
  <c r="L50" i="51"/>
  <c r="L49" i="51"/>
  <c r="BJ49" i="51" s="1"/>
  <c r="J50" i="51"/>
  <c r="J49" i="51"/>
  <c r="BG49" i="51" s="1"/>
  <c r="AV49" i="51" s="1"/>
  <c r="F51" i="51"/>
  <c r="AH51" i="51" s="1"/>
  <c r="AF51" i="51"/>
  <c r="G51" i="51"/>
  <c r="A59" i="51"/>
  <c r="BQ59" i="51" s="1"/>
  <c r="BP57" i="51"/>
  <c r="B57" i="51"/>
  <c r="AI49" i="51"/>
  <c r="C54" i="51"/>
  <c r="BH53" i="51"/>
  <c r="BF53" i="51"/>
  <c r="BE53" i="51"/>
  <c r="BI53" i="51"/>
  <c r="C53" i="51"/>
  <c r="F33" i="51"/>
  <c r="AR33" i="51" s="1"/>
  <c r="AT33" i="51" s="1"/>
  <c r="T33" i="51" s="1"/>
  <c r="AH31" i="51"/>
  <c r="AK31" i="51" s="1"/>
  <c r="P31" i="51" s="1"/>
  <c r="AN31" i="51"/>
  <c r="AP31" i="51" s="1"/>
  <c r="BB51" i="51"/>
  <c r="O51" i="51"/>
  <c r="CI29" i="51"/>
  <c r="AM29" i="51"/>
  <c r="CH29" i="51"/>
  <c r="AQ29" i="51"/>
  <c r="CJ29" i="51"/>
  <c r="CL29" i="51" s="1"/>
  <c r="R29" i="51" s="1"/>
  <c r="CF55" i="51"/>
  <c r="CG55" i="51" s="1"/>
  <c r="BO55" i="51"/>
  <c r="CM55" i="51"/>
  <c r="H49" i="51"/>
  <c r="H50" i="51" s="1"/>
  <c r="AJ49" i="51" s="1"/>
  <c r="CB55" i="51"/>
  <c r="N55" i="51"/>
  <c r="M55" i="51"/>
  <c r="AX47" i="51"/>
  <c r="AZ47" i="51"/>
  <c r="AD51" i="51"/>
  <c r="G52" i="51"/>
  <c r="AS47" i="50"/>
  <c r="F50" i="50"/>
  <c r="CK49" i="50" s="1"/>
  <c r="BC45" i="50"/>
  <c r="K45" i="50"/>
  <c r="I45" i="50"/>
  <c r="AW45" i="50" l="1"/>
  <c r="AU45" i="50"/>
  <c r="CF51" i="50"/>
  <c r="CG51" i="50" s="1"/>
  <c r="BO51" i="50"/>
  <c r="CM51" i="50"/>
  <c r="AG47" i="50"/>
  <c r="O47" i="50"/>
  <c r="AD47" i="50" s="1"/>
  <c r="BB47" i="50"/>
  <c r="L45" i="50"/>
  <c r="L46" i="50"/>
  <c r="AY45" i="50" s="1"/>
  <c r="J46" i="50"/>
  <c r="AX45" i="50" s="1"/>
  <c r="J45" i="50"/>
  <c r="BQ53" i="50"/>
  <c r="BP53" i="50" s="1"/>
  <c r="A55" i="50"/>
  <c r="B53" i="50"/>
  <c r="AR27" i="50"/>
  <c r="AT27" i="50" s="1"/>
  <c r="T27" i="50" s="1"/>
  <c r="AN27" i="50"/>
  <c r="AP27" i="50" s="1"/>
  <c r="AH27" i="50"/>
  <c r="AK27" i="50" s="1"/>
  <c r="U51" i="50"/>
  <c r="CB51" i="50"/>
  <c r="M51" i="50"/>
  <c r="N51" i="50"/>
  <c r="AE47" i="50"/>
  <c r="AF47" i="50"/>
  <c r="H45" i="50"/>
  <c r="H46" i="50" s="1"/>
  <c r="AJ45" i="50" s="1"/>
  <c r="AO45" i="50"/>
  <c r="AI45" i="50"/>
  <c r="BE49" i="50"/>
  <c r="F29" i="50"/>
  <c r="C50" i="50"/>
  <c r="G50" i="50" s="1"/>
  <c r="C49" i="50"/>
  <c r="BF49" i="50"/>
  <c r="BH49" i="50"/>
  <c r="BI49" i="50"/>
  <c r="AO43" i="50"/>
  <c r="CI25" i="50"/>
  <c r="P25" i="50"/>
  <c r="CJ25" i="50"/>
  <c r="CL25" i="50" s="1"/>
  <c r="R25" i="50" s="1"/>
  <c r="CH25" i="50"/>
  <c r="AQ25" i="50"/>
  <c r="S25" i="50" s="1"/>
  <c r="CO25" i="50" s="1"/>
  <c r="CO21" i="50"/>
  <c r="CO23" i="50" s="1"/>
  <c r="BK47" i="51"/>
  <c r="AT51" i="53"/>
  <c r="T51" i="53" s="1"/>
  <c r="Q29" i="55"/>
  <c r="U57" i="56"/>
  <c r="N57" i="56"/>
  <c r="AR57" i="56"/>
  <c r="AT57" i="56" s="1"/>
  <c r="S57" i="56"/>
  <c r="AS57" i="56"/>
  <c r="T57" i="56"/>
  <c r="M57" i="56"/>
  <c r="CB57" i="56"/>
  <c r="F54" i="56"/>
  <c r="BB53" i="56"/>
  <c r="O53" i="56"/>
  <c r="P31" i="56"/>
  <c r="CJ31" i="56"/>
  <c r="CL31" i="56" s="1"/>
  <c r="R31" i="56" s="1"/>
  <c r="AM31" i="56"/>
  <c r="CI31" i="56"/>
  <c r="Q31" i="56" s="1"/>
  <c r="CH31" i="56"/>
  <c r="AQ31" i="56"/>
  <c r="BO57" i="56"/>
  <c r="CF57" i="56"/>
  <c r="CG57" i="56" s="1"/>
  <c r="CM57" i="56"/>
  <c r="J51" i="56"/>
  <c r="BG51" i="56" s="1"/>
  <c r="BM51" i="56" s="1"/>
  <c r="L51" i="56"/>
  <c r="BJ51" i="56" s="1"/>
  <c r="BL51" i="56" s="1"/>
  <c r="L52" i="56"/>
  <c r="J52" i="56"/>
  <c r="AZ49" i="56"/>
  <c r="AX49" i="56"/>
  <c r="H51" i="56"/>
  <c r="H52" i="56" s="1"/>
  <c r="AJ51" i="56" s="1"/>
  <c r="AI51" i="56"/>
  <c r="AW51" i="56"/>
  <c r="AU51" i="56"/>
  <c r="AV51" i="56"/>
  <c r="AS51" i="56"/>
  <c r="CK51" i="56"/>
  <c r="AH51" i="56"/>
  <c r="AK51" i="56" s="1"/>
  <c r="CJ51" i="56" s="1"/>
  <c r="CL51" i="56" s="1"/>
  <c r="R51" i="56" s="1"/>
  <c r="AR51" i="56"/>
  <c r="BF55" i="56"/>
  <c r="F35" i="56"/>
  <c r="BH55" i="56"/>
  <c r="BI55" i="56"/>
  <c r="BE55" i="56"/>
  <c r="C55" i="56"/>
  <c r="C56" i="56"/>
  <c r="BQ59" i="56"/>
  <c r="BP59" i="56" s="1"/>
  <c r="A61" i="56"/>
  <c r="B59" i="56"/>
  <c r="Q29" i="56"/>
  <c r="CN29" i="56" s="1"/>
  <c r="AD53" i="56"/>
  <c r="AF53" i="56"/>
  <c r="G53" i="56"/>
  <c r="G54" i="56"/>
  <c r="F53" i="56"/>
  <c r="AH53" i="56" s="1"/>
  <c r="AH33" i="56"/>
  <c r="AK33" i="56" s="1"/>
  <c r="AN33" i="56"/>
  <c r="AP33" i="56" s="1"/>
  <c r="AE55" i="56"/>
  <c r="AN51" i="60"/>
  <c r="J52" i="61"/>
  <c r="AX51" i="61" s="1"/>
  <c r="L51" i="61"/>
  <c r="L52" i="61"/>
  <c r="AY51" i="61" s="1"/>
  <c r="J51" i="61"/>
  <c r="F53" i="61"/>
  <c r="AN53" i="61" s="1"/>
  <c r="AF53" i="61"/>
  <c r="G54" i="61"/>
  <c r="P31" i="61"/>
  <c r="AM31" i="61"/>
  <c r="CH31" i="61"/>
  <c r="CI31" i="61"/>
  <c r="CJ31" i="61"/>
  <c r="CL31" i="61" s="1"/>
  <c r="AQ31" i="61"/>
  <c r="S31" i="61" s="1"/>
  <c r="U57" i="61"/>
  <c r="N57" i="61"/>
  <c r="CB57" i="61"/>
  <c r="AE57" i="61" s="1"/>
  <c r="M57" i="61"/>
  <c r="G53" i="61"/>
  <c r="F54" i="61"/>
  <c r="BB53" i="61"/>
  <c r="O53" i="61"/>
  <c r="AP53" i="61"/>
  <c r="AO51" i="61"/>
  <c r="I51" i="61"/>
  <c r="BQ59" i="61"/>
  <c r="BP59" i="61" s="1"/>
  <c r="A61" i="61"/>
  <c r="B59" i="61"/>
  <c r="AD53" i="61"/>
  <c r="BC51" i="61"/>
  <c r="K51" i="61"/>
  <c r="BA49" i="61"/>
  <c r="BI55" i="61"/>
  <c r="F35" i="61"/>
  <c r="BH55" i="61"/>
  <c r="C56" i="61"/>
  <c r="BE55" i="61"/>
  <c r="C55" i="61"/>
  <c r="BF55" i="61"/>
  <c r="AL51" i="61"/>
  <c r="AU51" i="61"/>
  <c r="AW51" i="61"/>
  <c r="AH33" i="61"/>
  <c r="AK33" i="61" s="1"/>
  <c r="AN33" i="61"/>
  <c r="AP33" i="61" s="1"/>
  <c r="BO57" i="61"/>
  <c r="CF57" i="61"/>
  <c r="CG57" i="61" s="1"/>
  <c r="CM57" i="61"/>
  <c r="BG49" i="61"/>
  <c r="BM49" i="61" s="1"/>
  <c r="BK49" i="61"/>
  <c r="AZ49" i="61"/>
  <c r="AX49" i="61"/>
  <c r="AN51" i="61"/>
  <c r="AH51" i="61"/>
  <c r="AK51" i="61" s="1"/>
  <c r="P51" i="61" s="1"/>
  <c r="Q29" i="54"/>
  <c r="AV49" i="60"/>
  <c r="Q29" i="52"/>
  <c r="I49" i="60"/>
  <c r="K49" i="60"/>
  <c r="BL49" i="60" s="1"/>
  <c r="F56" i="58"/>
  <c r="AS55" i="58" s="1"/>
  <c r="I49" i="51"/>
  <c r="BC49" i="51"/>
  <c r="Q29" i="59"/>
  <c r="CN29" i="59" s="1"/>
  <c r="K49" i="51"/>
  <c r="BL49" i="51" s="1"/>
  <c r="Q31" i="57"/>
  <c r="CN31" i="57" s="1"/>
  <c r="P51" i="56"/>
  <c r="AL51" i="56"/>
  <c r="AM51" i="56" s="1"/>
  <c r="BK49" i="57"/>
  <c r="AN51" i="55"/>
  <c r="AI53" i="53"/>
  <c r="CN29" i="55"/>
  <c r="AD55" i="58"/>
  <c r="CN29" i="54"/>
  <c r="Q29" i="51"/>
  <c r="CN29" i="51" s="1"/>
  <c r="Q29" i="60"/>
  <c r="CN29" i="60" s="1"/>
  <c r="CN29" i="52"/>
  <c r="U57" i="59"/>
  <c r="Q31" i="53"/>
  <c r="CN31" i="53" s="1"/>
  <c r="BL47" i="58"/>
  <c r="BL45" i="51"/>
  <c r="BL47" i="53"/>
  <c r="BK43" i="50"/>
  <c r="BL49" i="61"/>
  <c r="BL45" i="60"/>
  <c r="BL49" i="56"/>
  <c r="F54" i="60"/>
  <c r="CK53" i="60" s="1"/>
  <c r="BK47" i="55"/>
  <c r="AZ47" i="55"/>
  <c r="AO51" i="57"/>
  <c r="AP51" i="57" s="1"/>
  <c r="BA49" i="53"/>
  <c r="AR53" i="53"/>
  <c r="U59" i="58"/>
  <c r="T59" i="58"/>
  <c r="S59" i="58"/>
  <c r="Q31" i="58"/>
  <c r="CN31" i="58" s="1"/>
  <c r="T57" i="60"/>
  <c r="S57" i="60"/>
  <c r="U57" i="60"/>
  <c r="S57" i="51"/>
  <c r="U57" i="51"/>
  <c r="T57" i="51"/>
  <c r="U57" i="55"/>
  <c r="U59" i="57"/>
  <c r="S57" i="54"/>
  <c r="U57" i="54"/>
  <c r="T57" i="54"/>
  <c r="U57" i="52"/>
  <c r="U59" i="53"/>
  <c r="T59" i="53"/>
  <c r="S59" i="53"/>
  <c r="BK49" i="53"/>
  <c r="AZ49" i="53"/>
  <c r="BJ47" i="60"/>
  <c r="BL47" i="60" s="1"/>
  <c r="BM47" i="51"/>
  <c r="AV45" i="54"/>
  <c r="BM45" i="54"/>
  <c r="AZ51" i="61"/>
  <c r="BA51" i="61"/>
  <c r="BJ47" i="51"/>
  <c r="AV47" i="51" s="1"/>
  <c r="BG47" i="60"/>
  <c r="BM49" i="53"/>
  <c r="BJ49" i="53"/>
  <c r="AV49" i="53" s="1"/>
  <c r="BM49" i="58"/>
  <c r="BJ51" i="61"/>
  <c r="BL51" i="61" s="1"/>
  <c r="AI53" i="57"/>
  <c r="BA45" i="50"/>
  <c r="F54" i="52"/>
  <c r="CK53" i="52" s="1"/>
  <c r="AN51" i="52"/>
  <c r="BG51" i="61"/>
  <c r="BK51" i="61" s="1"/>
  <c r="BM47" i="55"/>
  <c r="BM43" i="50"/>
  <c r="BA47" i="52"/>
  <c r="BA47" i="55"/>
  <c r="BJ47" i="55"/>
  <c r="AV47" i="55" s="1"/>
  <c r="BG49" i="52"/>
  <c r="BM49" i="52" s="1"/>
  <c r="BG45" i="50"/>
  <c r="BK45" i="50" s="1"/>
  <c r="BJ45" i="50"/>
  <c r="BL45" i="50" s="1"/>
  <c r="AK51" i="57"/>
  <c r="AQ51" i="57" s="1"/>
  <c r="BK47" i="60"/>
  <c r="K49" i="55"/>
  <c r="BA47" i="59"/>
  <c r="AN51" i="59"/>
  <c r="AH51" i="54"/>
  <c r="H51" i="59"/>
  <c r="H52" i="59" s="1"/>
  <c r="AJ51" i="59" s="1"/>
  <c r="AI51" i="59"/>
  <c r="CH51" i="56"/>
  <c r="AR53" i="57"/>
  <c r="K49" i="52"/>
  <c r="F58" i="56"/>
  <c r="CK57" i="56" s="1"/>
  <c r="AE57" i="57"/>
  <c r="K51" i="53"/>
  <c r="CI51" i="56"/>
  <c r="I51" i="57"/>
  <c r="BG51" i="57" s="1"/>
  <c r="G56" i="61"/>
  <c r="AH51" i="60"/>
  <c r="F56" i="57"/>
  <c r="CK55" i="57" s="1"/>
  <c r="I51" i="58"/>
  <c r="BG51" i="58" s="1"/>
  <c r="AI51" i="52"/>
  <c r="F54" i="54"/>
  <c r="CK53" i="54" s="1"/>
  <c r="CK51" i="60"/>
  <c r="F54" i="59"/>
  <c r="CK53" i="59" s="1"/>
  <c r="BJ47" i="52"/>
  <c r="AV47" i="52" s="1"/>
  <c r="G55" i="53"/>
  <c r="I49" i="55"/>
  <c r="BG49" i="55" s="1"/>
  <c r="K51" i="57"/>
  <c r="BC51" i="58"/>
  <c r="BJ49" i="57"/>
  <c r="AV49" i="57" s="1"/>
  <c r="BJ47" i="59"/>
  <c r="AV47" i="59" s="1"/>
  <c r="AL53" i="58"/>
  <c r="AU53" i="58"/>
  <c r="AW53" i="58"/>
  <c r="AL51" i="54"/>
  <c r="AW51" i="54"/>
  <c r="AU51" i="54"/>
  <c r="AW51" i="55"/>
  <c r="AL51" i="55"/>
  <c r="AU51" i="55"/>
  <c r="BC49" i="55"/>
  <c r="BC51" i="53"/>
  <c r="AW51" i="59"/>
  <c r="I51" i="53"/>
  <c r="BC51" i="57"/>
  <c r="AU51" i="59"/>
  <c r="I47" i="50"/>
  <c r="BG47" i="50" s="1"/>
  <c r="BC49" i="52"/>
  <c r="AK51" i="58"/>
  <c r="AM51" i="58" s="1"/>
  <c r="K51" i="58"/>
  <c r="AI51" i="60"/>
  <c r="G53" i="52"/>
  <c r="G54" i="52" s="1"/>
  <c r="AI53" i="52" s="1"/>
  <c r="AN51" i="54"/>
  <c r="AE55" i="51"/>
  <c r="AE55" i="59"/>
  <c r="AT53" i="53"/>
  <c r="T53" i="53" s="1"/>
  <c r="AE55" i="60"/>
  <c r="AH51" i="52"/>
  <c r="AD55" i="53"/>
  <c r="AW55" i="53" s="1"/>
  <c r="AH53" i="53"/>
  <c r="AT57" i="53"/>
  <c r="G53" i="55"/>
  <c r="AH51" i="59"/>
  <c r="G53" i="59"/>
  <c r="G54" i="59" s="1"/>
  <c r="AS53" i="59"/>
  <c r="AN55" i="61"/>
  <c r="AS51" i="60"/>
  <c r="AR51" i="60"/>
  <c r="AS53" i="60"/>
  <c r="G53" i="60"/>
  <c r="CI51" i="61"/>
  <c r="CH51" i="61"/>
  <c r="CJ51" i="61"/>
  <c r="CL51" i="61" s="1"/>
  <c r="A61" i="60"/>
  <c r="BQ61" i="60" s="1"/>
  <c r="BP59" i="60"/>
  <c r="B59" i="60"/>
  <c r="AH33" i="60"/>
  <c r="AK33" i="60" s="1"/>
  <c r="P33" i="60" s="1"/>
  <c r="AN33" i="60"/>
  <c r="AP33" i="60" s="1"/>
  <c r="AZ49" i="60"/>
  <c r="AX49" i="60"/>
  <c r="L51" i="60"/>
  <c r="J52" i="60"/>
  <c r="J51" i="60"/>
  <c r="I51" i="60"/>
  <c r="L52" i="60"/>
  <c r="K51" i="60"/>
  <c r="BL51" i="60" s="1"/>
  <c r="BC51" i="60"/>
  <c r="BH55" i="60"/>
  <c r="BF55" i="60"/>
  <c r="BE55" i="60"/>
  <c r="C56" i="60"/>
  <c r="BI55" i="60"/>
  <c r="C55" i="60"/>
  <c r="F35" i="60"/>
  <c r="AR35" i="60" s="1"/>
  <c r="AT35" i="60" s="1"/>
  <c r="T35" i="60" s="1"/>
  <c r="CJ31" i="60"/>
  <c r="CL31" i="60" s="1"/>
  <c r="R31" i="60" s="1"/>
  <c r="AM31" i="60"/>
  <c r="CI31" i="60"/>
  <c r="CH31" i="60"/>
  <c r="AQ31" i="60"/>
  <c r="CF57" i="60"/>
  <c r="CG57" i="60" s="1"/>
  <c r="BO57" i="60"/>
  <c r="CM57" i="60"/>
  <c r="BB53" i="60"/>
  <c r="O53" i="60"/>
  <c r="AD53" i="60" s="1"/>
  <c r="N57" i="60"/>
  <c r="M57" i="60"/>
  <c r="CB57" i="60"/>
  <c r="F53" i="60"/>
  <c r="AF53" i="60"/>
  <c r="G54" i="60"/>
  <c r="H53" i="60" s="1"/>
  <c r="H54" i="60" s="1"/>
  <c r="AJ53" i="60" s="1"/>
  <c r="BK49" i="60"/>
  <c r="BM49" i="60"/>
  <c r="AO51" i="60"/>
  <c r="AP51" i="60" s="1"/>
  <c r="AY49" i="60"/>
  <c r="BA49" i="60"/>
  <c r="BI55" i="59"/>
  <c r="BE55" i="59"/>
  <c r="BH55" i="59"/>
  <c r="C56" i="59"/>
  <c r="BF55" i="59"/>
  <c r="C55" i="59"/>
  <c r="F35" i="59"/>
  <c r="A61" i="59"/>
  <c r="BQ61" i="59" s="1"/>
  <c r="BP59" i="59"/>
  <c r="B59" i="59"/>
  <c r="AH33" i="59"/>
  <c r="AK33" i="59" s="1"/>
  <c r="P33" i="59" s="1"/>
  <c r="AN33" i="59"/>
  <c r="AP33" i="59" s="1"/>
  <c r="BB53" i="59"/>
  <c r="O53" i="59"/>
  <c r="AD53" i="59" s="1"/>
  <c r="AW53" i="59" s="1"/>
  <c r="BA49" i="59"/>
  <c r="AY49" i="59"/>
  <c r="F53" i="59"/>
  <c r="AF53" i="59"/>
  <c r="BK49" i="59"/>
  <c r="BM49" i="59"/>
  <c r="AX49" i="59"/>
  <c r="AZ49" i="59"/>
  <c r="CB57" i="59"/>
  <c r="N57" i="59"/>
  <c r="M57" i="59"/>
  <c r="AO51" i="59"/>
  <c r="AP51" i="59" s="1"/>
  <c r="L51" i="59"/>
  <c r="J52" i="59"/>
  <c r="J51" i="59"/>
  <c r="L52" i="59"/>
  <c r="CH31" i="59"/>
  <c r="AQ31" i="59"/>
  <c r="S31" i="59" s="1"/>
  <c r="AM31" i="59"/>
  <c r="CJ31" i="59"/>
  <c r="CL31" i="59" s="1"/>
  <c r="R31" i="59" s="1"/>
  <c r="CI31" i="59"/>
  <c r="CF57" i="59"/>
  <c r="CG57" i="59" s="1"/>
  <c r="BO57" i="59"/>
  <c r="CM57" i="59"/>
  <c r="AN53" i="58"/>
  <c r="AO53" i="58"/>
  <c r="G55" i="58"/>
  <c r="G56" i="58" s="1"/>
  <c r="AT53" i="57"/>
  <c r="T53" i="57" s="1"/>
  <c r="G54" i="55"/>
  <c r="AE55" i="54"/>
  <c r="AK51" i="53"/>
  <c r="CI51" i="53" s="1"/>
  <c r="H53" i="53"/>
  <c r="H54" i="53" s="1"/>
  <c r="AJ53" i="53" s="1"/>
  <c r="G56" i="53"/>
  <c r="AE55" i="52"/>
  <c r="AR51" i="51"/>
  <c r="AT51" i="51" s="1"/>
  <c r="T51" i="51" s="1"/>
  <c r="CK55" i="58"/>
  <c r="CB59" i="58"/>
  <c r="AS59" i="58"/>
  <c r="AR59" i="58"/>
  <c r="N59" i="58"/>
  <c r="M59" i="58"/>
  <c r="A63" i="58"/>
  <c r="BQ63" i="58" s="1"/>
  <c r="B61" i="58"/>
  <c r="BP61" i="58"/>
  <c r="AI53" i="58"/>
  <c r="AN35" i="58"/>
  <c r="AP35" i="58" s="1"/>
  <c r="AH35" i="58"/>
  <c r="AK35" i="58" s="1"/>
  <c r="P35" i="58" s="1"/>
  <c r="C58" i="58"/>
  <c r="BJ57" i="58"/>
  <c r="BF57" i="58"/>
  <c r="BH57" i="58"/>
  <c r="F58" i="58"/>
  <c r="BE57" i="58"/>
  <c r="C57" i="58"/>
  <c r="AD57" i="58" s="1"/>
  <c r="F37" i="58"/>
  <c r="BI57" i="58"/>
  <c r="BG57" i="58"/>
  <c r="AU55" i="58"/>
  <c r="AW55" i="58"/>
  <c r="BO59" i="58"/>
  <c r="CM59" i="58"/>
  <c r="CF59" i="58"/>
  <c r="CG59" i="58" s="1"/>
  <c r="AX51" i="58"/>
  <c r="AZ51" i="58"/>
  <c r="CJ33" i="58"/>
  <c r="CL33" i="58" s="1"/>
  <c r="R33" i="58" s="1"/>
  <c r="CH33" i="58"/>
  <c r="AQ33" i="58"/>
  <c r="CI33" i="58"/>
  <c r="AM33" i="58"/>
  <c r="AH53" i="58"/>
  <c r="CK53" i="58"/>
  <c r="AS53" i="58"/>
  <c r="AR53" i="58"/>
  <c r="J54" i="58"/>
  <c r="L53" i="58"/>
  <c r="J53" i="58"/>
  <c r="L54" i="58"/>
  <c r="BB55" i="58"/>
  <c r="O55" i="58"/>
  <c r="AF55" i="58"/>
  <c r="F55" i="58"/>
  <c r="AN55" i="58" s="1"/>
  <c r="AE57" i="58"/>
  <c r="AY51" i="58"/>
  <c r="AO51" i="58"/>
  <c r="AP51" i="58" s="1"/>
  <c r="CH33" i="57"/>
  <c r="CJ33" i="57"/>
  <c r="CL33" i="57" s="1"/>
  <c r="R33" i="57" s="1"/>
  <c r="CI33" i="57"/>
  <c r="AM33" i="57"/>
  <c r="AQ33" i="57"/>
  <c r="S33" i="57" s="1"/>
  <c r="BB55" i="57"/>
  <c r="O55" i="57"/>
  <c r="AD55" i="57" s="1"/>
  <c r="CF59" i="57"/>
  <c r="CG59" i="57" s="1"/>
  <c r="BO59" i="57"/>
  <c r="CM59" i="57"/>
  <c r="M59" i="57"/>
  <c r="CB59" i="57"/>
  <c r="N59" i="57"/>
  <c r="J54" i="57"/>
  <c r="J53" i="57"/>
  <c r="L54" i="57"/>
  <c r="K53" i="57"/>
  <c r="BL53" i="57" s="1"/>
  <c r="BC53" i="57"/>
  <c r="L53" i="57"/>
  <c r="I53" i="57"/>
  <c r="AH53" i="57"/>
  <c r="C58" i="57"/>
  <c r="BF57" i="57"/>
  <c r="BI57" i="57"/>
  <c r="C57" i="57"/>
  <c r="BH57" i="57"/>
  <c r="BE57" i="57"/>
  <c r="F37" i="57"/>
  <c r="AH35" i="57"/>
  <c r="AK35" i="57" s="1"/>
  <c r="P35" i="57" s="1"/>
  <c r="AN35" i="57"/>
  <c r="AP35" i="57" s="1"/>
  <c r="AS55" i="57"/>
  <c r="AF55" i="57"/>
  <c r="F55" i="57"/>
  <c r="AR55" i="57" s="1"/>
  <c r="G55" i="57"/>
  <c r="G56" i="57" s="1"/>
  <c r="H55" i="57" s="1"/>
  <c r="H56" i="57" s="1"/>
  <c r="AJ55" i="57" s="1"/>
  <c r="AY51" i="57"/>
  <c r="BA51" i="57"/>
  <c r="H53" i="57"/>
  <c r="H54" i="57" s="1"/>
  <c r="AJ53" i="57" s="1"/>
  <c r="AZ51" i="57"/>
  <c r="AX51" i="57"/>
  <c r="BP61" i="57"/>
  <c r="B61" i="57"/>
  <c r="A63" i="57"/>
  <c r="BQ63" i="57" s="1"/>
  <c r="AR55" i="56"/>
  <c r="AT55" i="56" s="1"/>
  <c r="AN37" i="56"/>
  <c r="AP37" i="56" s="1"/>
  <c r="CB57" i="55"/>
  <c r="M57" i="55"/>
  <c r="N57" i="55"/>
  <c r="CJ31" i="55"/>
  <c r="CL31" i="55" s="1"/>
  <c r="R31" i="55" s="1"/>
  <c r="CH31" i="55"/>
  <c r="AM31" i="55"/>
  <c r="AQ31" i="55"/>
  <c r="CI31" i="55"/>
  <c r="AX49" i="55"/>
  <c r="CK53" i="55"/>
  <c r="AS53" i="55"/>
  <c r="AY49" i="55"/>
  <c r="AH33" i="55"/>
  <c r="AK33" i="55" s="1"/>
  <c r="P33" i="55" s="1"/>
  <c r="AN33" i="55"/>
  <c r="AP33" i="55" s="1"/>
  <c r="BB53" i="55"/>
  <c r="O53" i="55"/>
  <c r="AI51" i="55"/>
  <c r="AH51" i="55"/>
  <c r="H51" i="55"/>
  <c r="H52" i="55" s="1"/>
  <c r="AJ51" i="55" s="1"/>
  <c r="AV53" i="55"/>
  <c r="AW53" i="55"/>
  <c r="AL53" i="55"/>
  <c r="AU53" i="55"/>
  <c r="B59" i="55"/>
  <c r="A61" i="55"/>
  <c r="BQ61" i="55" s="1"/>
  <c r="BP59" i="55"/>
  <c r="J52" i="55"/>
  <c r="J51" i="55"/>
  <c r="L51" i="55"/>
  <c r="L52" i="55"/>
  <c r="C56" i="55"/>
  <c r="BF55" i="55"/>
  <c r="BH55" i="55"/>
  <c r="BE55" i="55"/>
  <c r="C55" i="55"/>
  <c r="BI55" i="55"/>
  <c r="F35" i="55"/>
  <c r="CM57" i="55"/>
  <c r="CF57" i="55"/>
  <c r="CG57" i="55" s="1"/>
  <c r="BO57" i="55"/>
  <c r="AF53" i="55"/>
  <c r="F53" i="55"/>
  <c r="AH53" i="55" s="1"/>
  <c r="AS53" i="54"/>
  <c r="AH33" i="54"/>
  <c r="AK33" i="54" s="1"/>
  <c r="AN33" i="54"/>
  <c r="AP33" i="54" s="1"/>
  <c r="AQ31" i="54"/>
  <c r="S31" i="54" s="1"/>
  <c r="AM31" i="54"/>
  <c r="CJ31" i="54"/>
  <c r="CL31" i="54" s="1"/>
  <c r="R31" i="54" s="1"/>
  <c r="CI31" i="54"/>
  <c r="CH31" i="54"/>
  <c r="L51" i="54"/>
  <c r="L52" i="54"/>
  <c r="J52" i="54"/>
  <c r="J51" i="54"/>
  <c r="AX49" i="54"/>
  <c r="AZ49" i="54"/>
  <c r="CM57" i="54"/>
  <c r="CF57" i="54"/>
  <c r="CG57" i="54" s="1"/>
  <c r="BO57" i="54"/>
  <c r="AS57" i="54"/>
  <c r="M57" i="54"/>
  <c r="AR57" i="54"/>
  <c r="CB57" i="54"/>
  <c r="N57" i="54"/>
  <c r="C56" i="54"/>
  <c r="BF55" i="54"/>
  <c r="BI55" i="54"/>
  <c r="BE55" i="54"/>
  <c r="BH55" i="54"/>
  <c r="C55" i="54"/>
  <c r="F35" i="54"/>
  <c r="AR35" i="54" s="1"/>
  <c r="AT35" i="54" s="1"/>
  <c r="T35" i="54" s="1"/>
  <c r="BK49" i="54"/>
  <c r="BM49" i="54"/>
  <c r="O53" i="54"/>
  <c r="AD53" i="54" s="1"/>
  <c r="BB53" i="54"/>
  <c r="AI51" i="54"/>
  <c r="AF53" i="54"/>
  <c r="F53" i="54"/>
  <c r="G53" i="54"/>
  <c r="G54" i="54" s="1"/>
  <c r="H53" i="54" s="1"/>
  <c r="H54" i="54" s="1"/>
  <c r="AJ53" i="54" s="1"/>
  <c r="A61" i="54"/>
  <c r="BQ61" i="54" s="1"/>
  <c r="BP59" i="54"/>
  <c r="B59" i="54"/>
  <c r="H51" i="54"/>
  <c r="H52" i="54" s="1"/>
  <c r="AJ51" i="54" s="1"/>
  <c r="AY49" i="54"/>
  <c r="BA49" i="54"/>
  <c r="CK55" i="53"/>
  <c r="AS55" i="53"/>
  <c r="CB59" i="53"/>
  <c r="M59" i="53"/>
  <c r="AS59" i="53"/>
  <c r="AR59" i="53"/>
  <c r="N59" i="53"/>
  <c r="J54" i="53"/>
  <c r="J53" i="53"/>
  <c r="BG53" i="53" s="1"/>
  <c r="L53" i="53"/>
  <c r="BJ53" i="53" s="1"/>
  <c r="L54" i="53"/>
  <c r="AW53" i="53"/>
  <c r="AU53" i="53"/>
  <c r="BA51" i="53"/>
  <c r="AY51" i="53"/>
  <c r="AN35" i="53"/>
  <c r="AP35" i="53" s="1"/>
  <c r="AH35" i="53"/>
  <c r="AK35" i="53" s="1"/>
  <c r="P35" i="53" s="1"/>
  <c r="A63" i="53"/>
  <c r="BQ63" i="53" s="1"/>
  <c r="BP61" i="53"/>
  <c r="B61" i="53"/>
  <c r="BB55" i="53"/>
  <c r="O55" i="53"/>
  <c r="AF55" i="53"/>
  <c r="F55" i="53"/>
  <c r="AR55" i="53" s="1"/>
  <c r="AE57" i="53"/>
  <c r="CI33" i="53"/>
  <c r="CJ33" i="53"/>
  <c r="CL33" i="53" s="1"/>
  <c r="R33" i="53" s="1"/>
  <c r="AQ33" i="53"/>
  <c r="AM33" i="53"/>
  <c r="CH33" i="53"/>
  <c r="AV55" i="53"/>
  <c r="AU55" i="53"/>
  <c r="BO59" i="53"/>
  <c r="CM59" i="53"/>
  <c r="CF59" i="53"/>
  <c r="CG59" i="53" s="1"/>
  <c r="C58" i="53"/>
  <c r="BF57" i="53"/>
  <c r="BH57" i="53"/>
  <c r="BE57" i="53"/>
  <c r="BI57" i="53"/>
  <c r="F37" i="53"/>
  <c r="AR37" i="53" s="1"/>
  <c r="AT37" i="53" s="1"/>
  <c r="T37" i="53" s="1"/>
  <c r="C57" i="53"/>
  <c r="AZ51" i="53"/>
  <c r="AX51" i="53"/>
  <c r="CI31" i="52"/>
  <c r="CH31" i="52"/>
  <c r="AQ31" i="52"/>
  <c r="S31" i="52" s="1"/>
  <c r="AM31" i="52"/>
  <c r="CJ31" i="52"/>
  <c r="CL31" i="52" s="1"/>
  <c r="R31" i="52" s="1"/>
  <c r="AY49" i="52"/>
  <c r="AO51" i="52"/>
  <c r="AP51" i="52" s="1"/>
  <c r="BI55" i="52"/>
  <c r="BE55" i="52"/>
  <c r="C55" i="52"/>
  <c r="BH55" i="52"/>
  <c r="BF55" i="52"/>
  <c r="C56" i="52"/>
  <c r="F35" i="52"/>
  <c r="AU51" i="52"/>
  <c r="AW51" i="52"/>
  <c r="AL51" i="52"/>
  <c r="CF57" i="52"/>
  <c r="CG57" i="52" s="1"/>
  <c r="BO57" i="52"/>
  <c r="CM57" i="52"/>
  <c r="AH33" i="52"/>
  <c r="AK33" i="52" s="1"/>
  <c r="P33" i="52" s="1"/>
  <c r="AN33" i="52"/>
  <c r="AP33" i="52" s="1"/>
  <c r="AS53" i="52"/>
  <c r="CB57" i="52"/>
  <c r="N57" i="52"/>
  <c r="M57" i="52"/>
  <c r="L51" i="52"/>
  <c r="J52" i="52"/>
  <c r="J51" i="52"/>
  <c r="L52" i="52"/>
  <c r="AX49" i="52"/>
  <c r="AZ49" i="52"/>
  <c r="A61" i="52"/>
  <c r="BQ61" i="52" s="1"/>
  <c r="BP59" i="52"/>
  <c r="B59" i="52"/>
  <c r="F53" i="52"/>
  <c r="AF53" i="52"/>
  <c r="BB53" i="52"/>
  <c r="O53" i="52"/>
  <c r="AD53" i="52" s="1"/>
  <c r="J52" i="51"/>
  <c r="J51" i="51"/>
  <c r="L51" i="51"/>
  <c r="L52" i="51"/>
  <c r="K51" i="51"/>
  <c r="BL51" i="51" s="1"/>
  <c r="BC51" i="51"/>
  <c r="I51" i="51"/>
  <c r="AH33" i="51"/>
  <c r="AK33" i="51" s="1"/>
  <c r="P33" i="51" s="1"/>
  <c r="AN33" i="51"/>
  <c r="AP33" i="51" s="1"/>
  <c r="AO49" i="51"/>
  <c r="B59" i="51"/>
  <c r="A61" i="51"/>
  <c r="BQ61" i="51" s="1"/>
  <c r="BP59" i="51"/>
  <c r="AI51" i="51"/>
  <c r="BH55" i="51"/>
  <c r="C56" i="51"/>
  <c r="BF55" i="51"/>
  <c r="C55" i="51"/>
  <c r="BE55" i="51"/>
  <c r="BI55" i="51"/>
  <c r="F35" i="51"/>
  <c r="AR35" i="51" s="1"/>
  <c r="AT35" i="51" s="1"/>
  <c r="T35" i="51" s="1"/>
  <c r="BB53" i="51"/>
  <c r="O53" i="51"/>
  <c r="AD53" i="51" s="1"/>
  <c r="BA49" i="51"/>
  <c r="AY49" i="51"/>
  <c r="AL51" i="51"/>
  <c r="AV51" i="51"/>
  <c r="AU51" i="51"/>
  <c r="AW51" i="51"/>
  <c r="AF53" i="51"/>
  <c r="F53" i="51"/>
  <c r="F54" i="51"/>
  <c r="CF57" i="51"/>
  <c r="CG57" i="51" s="1"/>
  <c r="BO57" i="51"/>
  <c r="CM57" i="51"/>
  <c r="AZ49" i="51"/>
  <c r="AX49" i="51"/>
  <c r="AQ31" i="51"/>
  <c r="AM31" i="51"/>
  <c r="CH31" i="51"/>
  <c r="CJ31" i="51"/>
  <c r="CL31" i="51" s="1"/>
  <c r="R31" i="51" s="1"/>
  <c r="CI31" i="51"/>
  <c r="N57" i="51"/>
  <c r="AS57" i="51"/>
  <c r="M57" i="51"/>
  <c r="AR57" i="51"/>
  <c r="CB57" i="51"/>
  <c r="H51" i="51"/>
  <c r="H52" i="51" s="1"/>
  <c r="AJ51" i="51" s="1"/>
  <c r="BK49" i="51"/>
  <c r="BM49" i="51"/>
  <c r="G53" i="51"/>
  <c r="G54" i="51" s="1"/>
  <c r="H53" i="51" s="1"/>
  <c r="H54" i="51" s="1"/>
  <c r="AJ53" i="51" s="1"/>
  <c r="AS49" i="50"/>
  <c r="BC47" i="50"/>
  <c r="K47" i="50"/>
  <c r="CN25" i="50" l="1"/>
  <c r="CM53" i="50"/>
  <c r="CF53" i="50"/>
  <c r="CG53" i="50" s="1"/>
  <c r="BO53" i="50"/>
  <c r="AU47" i="50"/>
  <c r="AL47" i="50"/>
  <c r="AW47" i="50"/>
  <c r="AZ45" i="50"/>
  <c r="AE49" i="50"/>
  <c r="AF49" i="50"/>
  <c r="P27" i="50"/>
  <c r="AM27" i="50"/>
  <c r="CI27" i="50"/>
  <c r="CH27" i="50"/>
  <c r="CJ27" i="50"/>
  <c r="CL27" i="50" s="1"/>
  <c r="R27" i="50" s="1"/>
  <c r="AQ27" i="50"/>
  <c r="S27" i="50" s="1"/>
  <c r="BQ55" i="50"/>
  <c r="BP55" i="50" s="1"/>
  <c r="A57" i="50"/>
  <c r="B55" i="50"/>
  <c r="G47" i="50"/>
  <c r="G48" i="50" s="1"/>
  <c r="H47" i="50"/>
  <c r="H48" i="50" s="1"/>
  <c r="AJ47" i="50" s="1"/>
  <c r="U53" i="50"/>
  <c r="N53" i="50"/>
  <c r="M53" i="50"/>
  <c r="CB53" i="50"/>
  <c r="AE53" i="50" s="1"/>
  <c r="AG49" i="50"/>
  <c r="G49" i="50" s="1"/>
  <c r="BB49" i="50"/>
  <c r="O49" i="50"/>
  <c r="AD49" i="50" s="1"/>
  <c r="AR29" i="50"/>
  <c r="AT29" i="50" s="1"/>
  <c r="AN29" i="50"/>
  <c r="AP29" i="50" s="1"/>
  <c r="AH29" i="50"/>
  <c r="AK29" i="50" s="1"/>
  <c r="L48" i="50"/>
  <c r="AY47" i="50" s="1"/>
  <c r="J48" i="50"/>
  <c r="AX47" i="50" s="1"/>
  <c r="L47" i="50"/>
  <c r="J47" i="50"/>
  <c r="BM47" i="50" s="1"/>
  <c r="BF51" i="50"/>
  <c r="C51" i="50"/>
  <c r="BI51" i="50"/>
  <c r="F31" i="50"/>
  <c r="C52" i="50"/>
  <c r="BE51" i="50"/>
  <c r="BH51" i="50"/>
  <c r="BK49" i="52"/>
  <c r="AH53" i="52"/>
  <c r="Q31" i="52"/>
  <c r="CN31" i="52" s="1"/>
  <c r="AN55" i="53"/>
  <c r="AU53" i="56"/>
  <c r="AV53" i="56"/>
  <c r="AL53" i="56"/>
  <c r="AW53" i="56"/>
  <c r="AI53" i="56"/>
  <c r="AK53" i="56" s="1"/>
  <c r="H53" i="56"/>
  <c r="H54" i="56" s="1"/>
  <c r="AJ53" i="56" s="1"/>
  <c r="O55" i="56"/>
  <c r="AD55" i="56" s="1"/>
  <c r="BB55" i="56"/>
  <c r="CN31" i="56"/>
  <c r="BO59" i="56"/>
  <c r="CM59" i="56"/>
  <c r="CF59" i="56"/>
  <c r="CG59" i="56" s="1"/>
  <c r="F55" i="56"/>
  <c r="AF55" i="56"/>
  <c r="G55" i="56"/>
  <c r="G56" i="56" s="1"/>
  <c r="AR35" i="56"/>
  <c r="AT35" i="56" s="1"/>
  <c r="T35" i="56" s="1"/>
  <c r="AH35" i="56"/>
  <c r="AK35" i="56" s="1"/>
  <c r="BE57" i="56"/>
  <c r="F37" i="56"/>
  <c r="C58" i="56"/>
  <c r="C57" i="56"/>
  <c r="BF57" i="56"/>
  <c r="BI57" i="56"/>
  <c r="BH57" i="56"/>
  <c r="L54" i="56"/>
  <c r="J53" i="56"/>
  <c r="J54" i="56"/>
  <c r="L53" i="56"/>
  <c r="K53" i="56"/>
  <c r="BL53" i="56" s="1"/>
  <c r="I53" i="56"/>
  <c r="BC53" i="56"/>
  <c r="P33" i="56"/>
  <c r="CH33" i="56"/>
  <c r="CI33" i="56"/>
  <c r="Q33" i="56" s="1"/>
  <c r="CN33" i="56" s="1"/>
  <c r="AM33" i="56"/>
  <c r="CJ33" i="56"/>
  <c r="CL33" i="56" s="1"/>
  <c r="R33" i="56" s="1"/>
  <c r="AQ33" i="56"/>
  <c r="BQ61" i="56"/>
  <c r="BP61" i="56" s="1"/>
  <c r="A63" i="56"/>
  <c r="B61" i="56"/>
  <c r="AZ51" i="56"/>
  <c r="AX51" i="56"/>
  <c r="AN53" i="56"/>
  <c r="CK53" i="56"/>
  <c r="T59" i="56"/>
  <c r="M59" i="56"/>
  <c r="AS59" i="56"/>
  <c r="S59" i="56"/>
  <c r="CB59" i="56"/>
  <c r="AR59" i="56"/>
  <c r="AT59" i="56" s="1"/>
  <c r="U59" i="56"/>
  <c r="N59" i="56"/>
  <c r="AT51" i="56"/>
  <c r="AY51" i="56"/>
  <c r="BA51" i="56"/>
  <c r="AE57" i="56"/>
  <c r="BK51" i="56"/>
  <c r="Q33" i="57"/>
  <c r="CN33" i="57" s="1"/>
  <c r="CJ51" i="57"/>
  <c r="CL51" i="57" s="1"/>
  <c r="AF55" i="61"/>
  <c r="F55" i="61"/>
  <c r="G55" i="61"/>
  <c r="AR55" i="61" s="1"/>
  <c r="AN35" i="61"/>
  <c r="AP35" i="61" s="1"/>
  <c r="AH35" i="61"/>
  <c r="AK35" i="61" s="1"/>
  <c r="BF57" i="61"/>
  <c r="BE57" i="61"/>
  <c r="BI57" i="61"/>
  <c r="F37" i="61"/>
  <c r="C57" i="61"/>
  <c r="G57" i="61" s="1"/>
  <c r="G58" i="61" s="1"/>
  <c r="C58" i="61"/>
  <c r="BH57" i="61"/>
  <c r="AU53" i="61"/>
  <c r="AL53" i="61"/>
  <c r="AW53" i="61"/>
  <c r="AV53" i="61"/>
  <c r="L54" i="61"/>
  <c r="I53" i="61"/>
  <c r="BC53" i="61"/>
  <c r="L53" i="61"/>
  <c r="K53" i="61"/>
  <c r="BL53" i="61" s="1"/>
  <c r="J54" i="61"/>
  <c r="J53" i="61"/>
  <c r="F58" i="61"/>
  <c r="AM51" i="61"/>
  <c r="Q51" i="61" s="1"/>
  <c r="F56" i="61"/>
  <c r="BB55" i="61"/>
  <c r="O55" i="61"/>
  <c r="AD55" i="61" s="1"/>
  <c r="BO59" i="61"/>
  <c r="CM59" i="61"/>
  <c r="CF59" i="61"/>
  <c r="CG59" i="61" s="1"/>
  <c r="AP51" i="61"/>
  <c r="R51" i="61" s="1"/>
  <c r="CK53" i="61"/>
  <c r="AS53" i="61"/>
  <c r="AR53" i="61"/>
  <c r="AT53" i="61" s="1"/>
  <c r="T53" i="61" s="1"/>
  <c r="AH53" i="61"/>
  <c r="H53" i="61"/>
  <c r="H54" i="61" s="1"/>
  <c r="AJ53" i="61" s="1"/>
  <c r="AI53" i="61"/>
  <c r="AQ51" i="61"/>
  <c r="P33" i="61"/>
  <c r="CI33" i="61"/>
  <c r="CH33" i="61"/>
  <c r="CJ33" i="61"/>
  <c r="CL33" i="61" s="1"/>
  <c r="R33" i="61" s="1"/>
  <c r="AQ33" i="61"/>
  <c r="AM33" i="61"/>
  <c r="BQ61" i="61"/>
  <c r="BP61" i="61" s="1"/>
  <c r="A63" i="61"/>
  <c r="B61" i="61"/>
  <c r="U59" i="61"/>
  <c r="M59" i="61"/>
  <c r="CB59" i="61"/>
  <c r="N59" i="61"/>
  <c r="CN31" i="61"/>
  <c r="Q31" i="59"/>
  <c r="AO53" i="57"/>
  <c r="AP53" i="57" s="1"/>
  <c r="AN53" i="55"/>
  <c r="H53" i="55"/>
  <c r="H54" i="55" s="1"/>
  <c r="AJ53" i="55" s="1"/>
  <c r="AO53" i="55"/>
  <c r="AV53" i="53"/>
  <c r="AH53" i="60"/>
  <c r="AM51" i="57"/>
  <c r="BC53" i="53"/>
  <c r="AN57" i="61"/>
  <c r="K53" i="53"/>
  <c r="BL53" i="53" s="1"/>
  <c r="I53" i="53"/>
  <c r="BK53" i="53" s="1"/>
  <c r="P33" i="54"/>
  <c r="AL33" i="54"/>
  <c r="AE59" i="57"/>
  <c r="AO53" i="53"/>
  <c r="AP53" i="53" s="1"/>
  <c r="H55" i="58"/>
  <c r="H56" i="58" s="1"/>
  <c r="AJ55" i="58" s="1"/>
  <c r="AL37" i="56"/>
  <c r="CN31" i="59"/>
  <c r="Q51" i="56"/>
  <c r="AE57" i="52"/>
  <c r="U59" i="59"/>
  <c r="BM45" i="50"/>
  <c r="CH51" i="57"/>
  <c r="BL49" i="53"/>
  <c r="AK51" i="59"/>
  <c r="P51" i="59" s="1"/>
  <c r="BL47" i="55"/>
  <c r="BL47" i="51"/>
  <c r="BL49" i="57"/>
  <c r="BL47" i="52"/>
  <c r="BL47" i="59"/>
  <c r="CJ51" i="58"/>
  <c r="CL51" i="58" s="1"/>
  <c r="R51" i="58" s="1"/>
  <c r="Q31" i="51"/>
  <c r="CN31" i="51" s="1"/>
  <c r="Q35" i="56"/>
  <c r="Q33" i="58"/>
  <c r="CN33" i="58" s="1"/>
  <c r="R51" i="57"/>
  <c r="S59" i="51"/>
  <c r="U59" i="51"/>
  <c r="T59" i="51"/>
  <c r="U61" i="53"/>
  <c r="T61" i="53"/>
  <c r="S61" i="53"/>
  <c r="Q31" i="55"/>
  <c r="CN31" i="55" s="1"/>
  <c r="T59" i="60"/>
  <c r="U59" i="60"/>
  <c r="S59" i="60"/>
  <c r="Q33" i="53"/>
  <c r="CN33" i="53" s="1"/>
  <c r="U59" i="54"/>
  <c r="Q31" i="54"/>
  <c r="CN31" i="54" s="1"/>
  <c r="U61" i="58"/>
  <c r="T61" i="58"/>
  <c r="S61" i="58"/>
  <c r="AM51" i="53"/>
  <c r="P51" i="53"/>
  <c r="AL31" i="50"/>
  <c r="U59" i="52"/>
  <c r="T59" i="55"/>
  <c r="S59" i="55"/>
  <c r="U59" i="55"/>
  <c r="U61" i="57"/>
  <c r="Q31" i="60"/>
  <c r="CN31" i="60" s="1"/>
  <c r="AQ51" i="58"/>
  <c r="P51" i="58"/>
  <c r="CI51" i="57"/>
  <c r="P51" i="57"/>
  <c r="AL55" i="53"/>
  <c r="AZ49" i="55"/>
  <c r="BK51" i="57"/>
  <c r="AV47" i="60"/>
  <c r="BK47" i="50"/>
  <c r="BK49" i="55"/>
  <c r="BK51" i="58"/>
  <c r="CI51" i="58"/>
  <c r="BA47" i="50"/>
  <c r="BJ51" i="53"/>
  <c r="BL51" i="53" s="1"/>
  <c r="BM47" i="60"/>
  <c r="BA51" i="58"/>
  <c r="CH51" i="58"/>
  <c r="BG51" i="53"/>
  <c r="AV51" i="53" s="1"/>
  <c r="BM51" i="58"/>
  <c r="BJ51" i="58"/>
  <c r="AV51" i="58" s="1"/>
  <c r="AK51" i="60"/>
  <c r="BM49" i="55"/>
  <c r="BJ47" i="50"/>
  <c r="AV47" i="50" s="1"/>
  <c r="BM51" i="61"/>
  <c r="AV51" i="61"/>
  <c r="BJ49" i="55"/>
  <c r="AV49" i="55" s="1"/>
  <c r="H53" i="52"/>
  <c r="H54" i="52" s="1"/>
  <c r="AJ53" i="52" s="1"/>
  <c r="AK53" i="52" s="1"/>
  <c r="P53" i="52" s="1"/>
  <c r="BA49" i="52"/>
  <c r="AH53" i="54"/>
  <c r="BA49" i="55"/>
  <c r="BM51" i="57"/>
  <c r="AT55" i="53"/>
  <c r="T55" i="53" s="1"/>
  <c r="H55" i="61"/>
  <c r="H56" i="61" s="1"/>
  <c r="AJ55" i="61" s="1"/>
  <c r="BJ49" i="52"/>
  <c r="AV49" i="52" s="1"/>
  <c r="AK51" i="52"/>
  <c r="AV45" i="50"/>
  <c r="AI55" i="53"/>
  <c r="BJ51" i="57"/>
  <c r="AV51" i="57" s="1"/>
  <c r="K55" i="61"/>
  <c r="F58" i="57"/>
  <c r="BC55" i="56"/>
  <c r="AN53" i="59"/>
  <c r="F56" i="54"/>
  <c r="CK55" i="54" s="1"/>
  <c r="BC51" i="55"/>
  <c r="F56" i="59"/>
  <c r="CK55" i="59" s="1"/>
  <c r="F58" i="53"/>
  <c r="CK57" i="53" s="1"/>
  <c r="K51" i="55"/>
  <c r="BC51" i="59"/>
  <c r="I51" i="59"/>
  <c r="AZ51" i="59" s="1"/>
  <c r="F56" i="52"/>
  <c r="CK55" i="52" s="1"/>
  <c r="BJ55" i="56"/>
  <c r="AL53" i="52"/>
  <c r="AU53" i="52"/>
  <c r="AW53" i="52"/>
  <c r="AU53" i="51"/>
  <c r="AW53" i="51"/>
  <c r="AL53" i="51"/>
  <c r="AL53" i="54"/>
  <c r="AW53" i="54"/>
  <c r="AU53" i="54"/>
  <c r="I53" i="58"/>
  <c r="AZ53" i="58" s="1"/>
  <c r="BC51" i="52"/>
  <c r="AI53" i="55"/>
  <c r="AK53" i="55" s="1"/>
  <c r="AL53" i="59"/>
  <c r="K51" i="59"/>
  <c r="BC55" i="61"/>
  <c r="AI53" i="51"/>
  <c r="I51" i="52"/>
  <c r="K51" i="52"/>
  <c r="K51" i="54"/>
  <c r="I51" i="54"/>
  <c r="BG51" i="54" s="1"/>
  <c r="I51" i="55"/>
  <c r="BG51" i="55" s="1"/>
  <c r="I55" i="56"/>
  <c r="BG55" i="56" s="1"/>
  <c r="K53" i="58"/>
  <c r="AU53" i="59"/>
  <c r="BC51" i="54"/>
  <c r="BC53" i="58"/>
  <c r="I55" i="61"/>
  <c r="AE57" i="60"/>
  <c r="AT55" i="57"/>
  <c r="G58" i="58"/>
  <c r="H57" i="58" s="1"/>
  <c r="H58" i="58" s="1"/>
  <c r="AJ57" i="58" s="1"/>
  <c r="AK53" i="53"/>
  <c r="AL53" i="53" s="1"/>
  <c r="AI55" i="57"/>
  <c r="G55" i="52"/>
  <c r="G56" i="52" s="1"/>
  <c r="G57" i="57"/>
  <c r="G58" i="57" s="1"/>
  <c r="AI57" i="57" s="1"/>
  <c r="AK51" i="51"/>
  <c r="CJ51" i="51" s="1"/>
  <c r="CL51" i="51" s="1"/>
  <c r="R51" i="51" s="1"/>
  <c r="AT59" i="58"/>
  <c r="AK53" i="58"/>
  <c r="AT51" i="60"/>
  <c r="T51" i="60" s="1"/>
  <c r="AQ51" i="53"/>
  <c r="S51" i="53" s="1"/>
  <c r="CH51" i="53"/>
  <c r="Q51" i="53" s="1"/>
  <c r="AR55" i="58"/>
  <c r="AT55" i="58" s="1"/>
  <c r="T55" i="58" s="1"/>
  <c r="AI55" i="58"/>
  <c r="CJ51" i="53"/>
  <c r="CL51" i="53" s="1"/>
  <c r="R51" i="53" s="1"/>
  <c r="AK51" i="54"/>
  <c r="CH51" i="59"/>
  <c r="G55" i="59"/>
  <c r="AR53" i="59"/>
  <c r="AT53" i="59" s="1"/>
  <c r="T53" i="59" s="1"/>
  <c r="AE57" i="59"/>
  <c r="AS59" i="61"/>
  <c r="AN53" i="60"/>
  <c r="G55" i="60"/>
  <c r="G56" i="60" s="1"/>
  <c r="AR53" i="60"/>
  <c r="AT53" i="60" s="1"/>
  <c r="CK57" i="61"/>
  <c r="AS57" i="61"/>
  <c r="C58" i="60"/>
  <c r="BF57" i="60"/>
  <c r="BE57" i="60"/>
  <c r="BI57" i="60"/>
  <c r="C57" i="60"/>
  <c r="F37" i="60"/>
  <c r="AR37" i="60" s="1"/>
  <c r="AT37" i="60" s="1"/>
  <c r="T37" i="60" s="1"/>
  <c r="BH57" i="60"/>
  <c r="AL53" i="60"/>
  <c r="AU53" i="60"/>
  <c r="AW53" i="60"/>
  <c r="BK51" i="60"/>
  <c r="BM51" i="60"/>
  <c r="CJ33" i="60"/>
  <c r="CL33" i="60" s="1"/>
  <c r="R33" i="60" s="1"/>
  <c r="CH33" i="60"/>
  <c r="CI33" i="60"/>
  <c r="AM33" i="60"/>
  <c r="AQ33" i="60"/>
  <c r="S33" i="60" s="1"/>
  <c r="A63" i="60"/>
  <c r="BQ63" i="60" s="1"/>
  <c r="BP61" i="60"/>
  <c r="B61" i="60"/>
  <c r="AN35" i="60"/>
  <c r="AP35" i="60" s="1"/>
  <c r="AH35" i="60"/>
  <c r="AK35" i="60" s="1"/>
  <c r="BB55" i="60"/>
  <c r="O55" i="60"/>
  <c r="AD55" i="60" s="1"/>
  <c r="BA51" i="60"/>
  <c r="AY51" i="60"/>
  <c r="AI53" i="60"/>
  <c r="AK53" i="60" s="1"/>
  <c r="P53" i="60" s="1"/>
  <c r="AO53" i="60"/>
  <c r="AF55" i="60"/>
  <c r="F55" i="60"/>
  <c r="J54" i="60"/>
  <c r="J53" i="60"/>
  <c r="I53" i="60" s="1"/>
  <c r="L53" i="60"/>
  <c r="L54" i="60"/>
  <c r="F56" i="60"/>
  <c r="AZ51" i="60"/>
  <c r="AX51" i="60"/>
  <c r="CM59" i="60"/>
  <c r="CF59" i="60"/>
  <c r="CG59" i="60" s="1"/>
  <c r="BO59" i="60"/>
  <c r="AS59" i="60"/>
  <c r="M59" i="60"/>
  <c r="AR59" i="60"/>
  <c r="N59" i="60"/>
  <c r="CB59" i="60"/>
  <c r="AH53" i="59"/>
  <c r="AI53" i="59"/>
  <c r="BO59" i="59"/>
  <c r="CM59" i="59"/>
  <c r="CF59" i="59"/>
  <c r="CG59" i="59" s="1"/>
  <c r="CB59" i="59"/>
  <c r="M59" i="59"/>
  <c r="N59" i="59"/>
  <c r="AF55" i="59"/>
  <c r="F55" i="59"/>
  <c r="AR55" i="59"/>
  <c r="AS55" i="59"/>
  <c r="J54" i="59"/>
  <c r="J53" i="59"/>
  <c r="L54" i="59"/>
  <c r="L53" i="59"/>
  <c r="AX51" i="59"/>
  <c r="H53" i="59"/>
  <c r="H54" i="59" s="1"/>
  <c r="AJ53" i="59" s="1"/>
  <c r="A63" i="59"/>
  <c r="BQ63" i="59" s="1"/>
  <c r="BP61" i="59"/>
  <c r="B61" i="59"/>
  <c r="C58" i="59"/>
  <c r="BF57" i="59"/>
  <c r="BI57" i="59"/>
  <c r="BE57" i="59"/>
  <c r="C57" i="59"/>
  <c r="BH57" i="59"/>
  <c r="F37" i="59"/>
  <c r="BA51" i="59"/>
  <c r="AY51" i="59"/>
  <c r="CJ33" i="59"/>
  <c r="CL33" i="59" s="1"/>
  <c r="R33" i="59" s="1"/>
  <c r="CI33" i="59"/>
  <c r="AM33" i="59"/>
  <c r="AQ33" i="59"/>
  <c r="CH33" i="59"/>
  <c r="AH35" i="59"/>
  <c r="AK35" i="59" s="1"/>
  <c r="P35" i="59" s="1"/>
  <c r="AN35" i="59"/>
  <c r="AP35" i="59" s="1"/>
  <c r="BB55" i="59"/>
  <c r="O55" i="59"/>
  <c r="AD55" i="59" s="1"/>
  <c r="AT53" i="58"/>
  <c r="T53" i="58" s="1"/>
  <c r="AS57" i="58"/>
  <c r="AP53" i="58"/>
  <c r="AO55" i="57"/>
  <c r="AN55" i="57"/>
  <c r="AO53" i="54"/>
  <c r="AT57" i="54"/>
  <c r="AN53" i="54"/>
  <c r="H55" i="53"/>
  <c r="H56" i="53" s="1"/>
  <c r="AJ55" i="53" s="1"/>
  <c r="AN53" i="52"/>
  <c r="AN53" i="51"/>
  <c r="AO53" i="51"/>
  <c r="AY53" i="58"/>
  <c r="AN37" i="58"/>
  <c r="AP37" i="58" s="1"/>
  <c r="AH37" i="58"/>
  <c r="AK37" i="58" s="1"/>
  <c r="P37" i="58" s="1"/>
  <c r="A65" i="58"/>
  <c r="BQ65" i="58" s="1"/>
  <c r="BP63" i="58"/>
  <c r="B63" i="58"/>
  <c r="AE59" i="58"/>
  <c r="AH55" i="58"/>
  <c r="L55" i="58"/>
  <c r="BJ55" i="58" s="1"/>
  <c r="J56" i="58"/>
  <c r="J55" i="58"/>
  <c r="BG55" i="58" s="1"/>
  <c r="AV55" i="58" s="1"/>
  <c r="K55" i="58"/>
  <c r="L56" i="58"/>
  <c r="AL57" i="58"/>
  <c r="AW57" i="58"/>
  <c r="AU57" i="58"/>
  <c r="AV57" i="58"/>
  <c r="AX53" i="58"/>
  <c r="C60" i="58"/>
  <c r="BI59" i="58"/>
  <c r="BE59" i="58"/>
  <c r="C59" i="58"/>
  <c r="BH59" i="58"/>
  <c r="BF59" i="58"/>
  <c r="F39" i="58"/>
  <c r="AN39" i="58" s="1"/>
  <c r="AP39" i="58" s="1"/>
  <c r="F57" i="58"/>
  <c r="AH57" i="58" s="1"/>
  <c r="AF57" i="58"/>
  <c r="G57" i="58"/>
  <c r="AS61" i="58"/>
  <c r="M61" i="58"/>
  <c r="CB61" i="58"/>
  <c r="AR61" i="58"/>
  <c r="N61" i="58"/>
  <c r="AO57" i="58"/>
  <c r="CK57" i="58"/>
  <c r="BB57" i="58"/>
  <c r="O57" i="58"/>
  <c r="CH35" i="58"/>
  <c r="CJ35" i="58"/>
  <c r="CL35" i="58" s="1"/>
  <c r="R35" i="58" s="1"/>
  <c r="AQ35" i="58"/>
  <c r="CI35" i="58"/>
  <c r="AM35" i="58"/>
  <c r="CM61" i="58"/>
  <c r="BO61" i="58"/>
  <c r="CF61" i="58"/>
  <c r="CG61" i="58" s="1"/>
  <c r="CM61" i="57"/>
  <c r="CF61" i="57"/>
  <c r="CG61" i="57" s="1"/>
  <c r="BO61" i="57"/>
  <c r="AW55" i="57"/>
  <c r="AL55" i="57"/>
  <c r="AU55" i="57"/>
  <c r="CJ35" i="57"/>
  <c r="CL35" i="57" s="1"/>
  <c r="R35" i="57" s="1"/>
  <c r="CI35" i="57"/>
  <c r="CH35" i="57"/>
  <c r="AM35" i="57"/>
  <c r="AQ35" i="57"/>
  <c r="AH37" i="57"/>
  <c r="AK37" i="57" s="1"/>
  <c r="P37" i="57" s="1"/>
  <c r="AN37" i="57"/>
  <c r="AP37" i="57" s="1"/>
  <c r="BB57" i="57"/>
  <c r="O57" i="57"/>
  <c r="AD57" i="57" s="1"/>
  <c r="AX53" i="57"/>
  <c r="AZ53" i="57"/>
  <c r="M61" i="57"/>
  <c r="CB61" i="57"/>
  <c r="AE61" i="57" s="1"/>
  <c r="N61" i="57"/>
  <c r="AH55" i="57"/>
  <c r="AK53" i="57"/>
  <c r="P53" i="57" s="1"/>
  <c r="C60" i="57"/>
  <c r="BH59" i="57"/>
  <c r="BE59" i="57"/>
  <c r="BI59" i="57"/>
  <c r="C59" i="57"/>
  <c r="F39" i="57"/>
  <c r="AN39" i="57" s="1"/>
  <c r="AP39" i="57" s="1"/>
  <c r="BF59" i="57"/>
  <c r="BK53" i="57"/>
  <c r="BM53" i="57"/>
  <c r="AY53" i="57"/>
  <c r="BA53" i="57"/>
  <c r="B63" i="57"/>
  <c r="AD69" i="57"/>
  <c r="BP63" i="57"/>
  <c r="A65" i="57"/>
  <c r="BQ65" i="57" s="1"/>
  <c r="F57" i="57"/>
  <c r="AF57" i="57"/>
  <c r="L55" i="57"/>
  <c r="L56" i="57"/>
  <c r="J56" i="57"/>
  <c r="J55" i="57"/>
  <c r="AR39" i="56"/>
  <c r="AT39" i="56" s="1"/>
  <c r="T39" i="56" s="1"/>
  <c r="BB55" i="55"/>
  <c r="O55" i="55"/>
  <c r="AY51" i="55"/>
  <c r="F55" i="55"/>
  <c r="AF55" i="55"/>
  <c r="G55" i="55"/>
  <c r="G56" i="55" s="1"/>
  <c r="BP61" i="55"/>
  <c r="B61" i="55"/>
  <c r="A63" i="55"/>
  <c r="BQ63" i="55" s="1"/>
  <c r="AO51" i="55"/>
  <c r="AP51" i="55" s="1"/>
  <c r="AD55" i="55"/>
  <c r="CF59" i="55"/>
  <c r="CG59" i="55" s="1"/>
  <c r="BO59" i="55"/>
  <c r="CM59" i="55"/>
  <c r="CH33" i="55"/>
  <c r="CI33" i="55"/>
  <c r="AM33" i="55"/>
  <c r="AQ33" i="55"/>
  <c r="CJ33" i="55"/>
  <c r="CL33" i="55" s="1"/>
  <c r="R33" i="55" s="1"/>
  <c r="AR53" i="55"/>
  <c r="AT53" i="55" s="1"/>
  <c r="T53" i="55" s="1"/>
  <c r="BH57" i="55"/>
  <c r="BG57" i="55"/>
  <c r="C57" i="55"/>
  <c r="AD57" i="55" s="1"/>
  <c r="BJ57" i="55"/>
  <c r="C58" i="55"/>
  <c r="F58" i="55" s="1"/>
  <c r="BI57" i="55"/>
  <c r="BF57" i="55"/>
  <c r="BE57" i="55"/>
  <c r="F37" i="55"/>
  <c r="AH35" i="55"/>
  <c r="AK35" i="55" s="1"/>
  <c r="P35" i="55" s="1"/>
  <c r="AN35" i="55"/>
  <c r="AP35" i="55" s="1"/>
  <c r="F56" i="55"/>
  <c r="AN55" i="55" s="1"/>
  <c r="AX51" i="55"/>
  <c r="AZ51" i="55"/>
  <c r="AE57" i="55"/>
  <c r="N59" i="55"/>
  <c r="AR59" i="55"/>
  <c r="CB59" i="55"/>
  <c r="AS59" i="55"/>
  <c r="M59" i="55"/>
  <c r="AK51" i="55"/>
  <c r="P51" i="55" s="1"/>
  <c r="L53" i="55"/>
  <c r="I53" i="55"/>
  <c r="L54" i="55"/>
  <c r="K53" i="55"/>
  <c r="BL53" i="55" s="1"/>
  <c r="J54" i="55"/>
  <c r="J53" i="55"/>
  <c r="BC53" i="55"/>
  <c r="AI53" i="54"/>
  <c r="L54" i="54"/>
  <c r="J54" i="54"/>
  <c r="L53" i="54"/>
  <c r="J53" i="54"/>
  <c r="AN35" i="54"/>
  <c r="AP35" i="54" s="1"/>
  <c r="AH35" i="54"/>
  <c r="AK35" i="54" s="1"/>
  <c r="P35" i="54" s="1"/>
  <c r="AX51" i="54"/>
  <c r="AR53" i="54"/>
  <c r="AT53" i="54" s="1"/>
  <c r="CM59" i="54"/>
  <c r="CF59" i="54"/>
  <c r="CG59" i="54" s="1"/>
  <c r="BO59" i="54"/>
  <c r="F55" i="54"/>
  <c r="AF55" i="54"/>
  <c r="G55" i="54"/>
  <c r="AR55" i="54" s="1"/>
  <c r="AS55" i="54"/>
  <c r="BI57" i="54"/>
  <c r="BE57" i="54"/>
  <c r="C57" i="54"/>
  <c r="BH57" i="54"/>
  <c r="C58" i="54"/>
  <c r="BF57" i="54"/>
  <c r="F37" i="54"/>
  <c r="CI33" i="54"/>
  <c r="CH33" i="54"/>
  <c r="AQ33" i="54"/>
  <c r="S33" i="54" s="1"/>
  <c r="AM33" i="54"/>
  <c r="CJ33" i="54"/>
  <c r="CL33" i="54" s="1"/>
  <c r="R33" i="54" s="1"/>
  <c r="CB59" i="54"/>
  <c r="N59" i="54"/>
  <c r="M59" i="54"/>
  <c r="AO51" i="54"/>
  <c r="AP51" i="54" s="1"/>
  <c r="AE57" i="54"/>
  <c r="A63" i="54"/>
  <c r="BQ63" i="54" s="1"/>
  <c r="B61" i="54"/>
  <c r="BP61" i="54"/>
  <c r="BB55" i="54"/>
  <c r="O55" i="54"/>
  <c r="AD55" i="54" s="1"/>
  <c r="AY51" i="54"/>
  <c r="AS61" i="53"/>
  <c r="M61" i="53"/>
  <c r="N61" i="53"/>
  <c r="CB61" i="53"/>
  <c r="AR61" i="53"/>
  <c r="CI35" i="53"/>
  <c r="CH35" i="53"/>
  <c r="AQ35" i="53"/>
  <c r="AM35" i="53"/>
  <c r="CJ35" i="53"/>
  <c r="CL35" i="53" s="1"/>
  <c r="R35" i="53" s="1"/>
  <c r="AE59" i="53"/>
  <c r="AH55" i="53"/>
  <c r="A65" i="53"/>
  <c r="BQ65" i="53" s="1"/>
  <c r="BP63" i="53"/>
  <c r="B63" i="53"/>
  <c r="BA53" i="53"/>
  <c r="AY53" i="53"/>
  <c r="AX53" i="53"/>
  <c r="AZ53" i="53"/>
  <c r="AH37" i="53"/>
  <c r="AK37" i="53" s="1"/>
  <c r="P37" i="53" s="1"/>
  <c r="AN37" i="53"/>
  <c r="AP37" i="53" s="1"/>
  <c r="L55" i="53"/>
  <c r="J56" i="53"/>
  <c r="BC55" i="53"/>
  <c r="J55" i="53"/>
  <c r="K55" i="53"/>
  <c r="BL55" i="53" s="1"/>
  <c r="L56" i="53"/>
  <c r="I55" i="53"/>
  <c r="F57" i="53"/>
  <c r="AF57" i="53"/>
  <c r="G57" i="53"/>
  <c r="BB57" i="53"/>
  <c r="O57" i="53"/>
  <c r="AD57" i="53" s="1"/>
  <c r="BE59" i="53"/>
  <c r="C59" i="53"/>
  <c r="C60" i="53"/>
  <c r="BI59" i="53"/>
  <c r="BH59" i="53"/>
  <c r="BF59" i="53"/>
  <c r="F39" i="53"/>
  <c r="AN39" i="53" s="1"/>
  <c r="AP39" i="53" s="1"/>
  <c r="CM61" i="53"/>
  <c r="CF61" i="53"/>
  <c r="CG61" i="53" s="1"/>
  <c r="BO61" i="53"/>
  <c r="AT59" i="53"/>
  <c r="BP61" i="52"/>
  <c r="B61" i="52"/>
  <c r="A63" i="52"/>
  <c r="BQ63" i="52" s="1"/>
  <c r="AY51" i="52"/>
  <c r="BA51" i="52"/>
  <c r="AX51" i="52"/>
  <c r="C58" i="52"/>
  <c r="BF57" i="52"/>
  <c r="BI57" i="52"/>
  <c r="C57" i="52"/>
  <c r="BH57" i="52"/>
  <c r="BE57" i="52"/>
  <c r="F37" i="52"/>
  <c r="AH35" i="52"/>
  <c r="AK35" i="52" s="1"/>
  <c r="P35" i="52" s="1"/>
  <c r="AN35" i="52"/>
  <c r="AP35" i="52" s="1"/>
  <c r="L54" i="52"/>
  <c r="J54" i="52"/>
  <c r="J53" i="52"/>
  <c r="L53" i="52"/>
  <c r="CF59" i="52"/>
  <c r="CG59" i="52" s="1"/>
  <c r="BO59" i="52"/>
  <c r="CM59" i="52"/>
  <c r="AR53" i="52"/>
  <c r="AT53" i="52" s="1"/>
  <c r="AQ33" i="52"/>
  <c r="AM33" i="52"/>
  <c r="CJ33" i="52"/>
  <c r="CL33" i="52" s="1"/>
  <c r="R33" i="52" s="1"/>
  <c r="CI33" i="52"/>
  <c r="CH33" i="52"/>
  <c r="BB55" i="52"/>
  <c r="O55" i="52"/>
  <c r="AD55" i="52" s="1"/>
  <c r="M59" i="52"/>
  <c r="N59" i="52"/>
  <c r="CB59" i="52"/>
  <c r="AE59" i="52" s="1"/>
  <c r="AF55" i="52"/>
  <c r="F55" i="52"/>
  <c r="C58" i="51"/>
  <c r="BF57" i="51"/>
  <c r="BI57" i="51"/>
  <c r="BE57" i="51"/>
  <c r="C57" i="51"/>
  <c r="BH57" i="51"/>
  <c r="F37" i="51"/>
  <c r="AR37" i="51" s="1"/>
  <c r="AT37" i="51" s="1"/>
  <c r="T37" i="51" s="1"/>
  <c r="CI33" i="51"/>
  <c r="AM33" i="51"/>
  <c r="CJ33" i="51"/>
  <c r="CL33" i="51" s="1"/>
  <c r="R33" i="51" s="1"/>
  <c r="AQ33" i="51"/>
  <c r="S33" i="51" s="1"/>
  <c r="CH33" i="51"/>
  <c r="BA51" i="51"/>
  <c r="AY51" i="51"/>
  <c r="AE57" i="51"/>
  <c r="AT57" i="51"/>
  <c r="BO59" i="51"/>
  <c r="CM59" i="51"/>
  <c r="CF59" i="51"/>
  <c r="CG59" i="51" s="1"/>
  <c r="BK51" i="51"/>
  <c r="BM51" i="51"/>
  <c r="CB59" i="51"/>
  <c r="AS59" i="51"/>
  <c r="AR59" i="51"/>
  <c r="N59" i="51"/>
  <c r="M59" i="51"/>
  <c r="AX51" i="51"/>
  <c r="AZ51" i="51"/>
  <c r="J54" i="51"/>
  <c r="L53" i="51"/>
  <c r="L54" i="51"/>
  <c r="J53" i="51"/>
  <c r="AO51" i="51"/>
  <c r="AP51" i="51" s="1"/>
  <c r="B61" i="51"/>
  <c r="A63" i="51"/>
  <c r="BQ63" i="51" s="1"/>
  <c r="BP61" i="51"/>
  <c r="AF55" i="51"/>
  <c r="F55" i="51"/>
  <c r="G55" i="51"/>
  <c r="BB55" i="51"/>
  <c r="O55" i="51"/>
  <c r="AD55" i="51" s="1"/>
  <c r="CK53" i="51"/>
  <c r="AH53" i="51"/>
  <c r="AS53" i="51"/>
  <c r="AR53" i="51"/>
  <c r="AH35" i="51"/>
  <c r="AK35" i="51" s="1"/>
  <c r="AN35" i="51"/>
  <c r="AP35" i="51" s="1"/>
  <c r="F56" i="51"/>
  <c r="H49" i="50"/>
  <c r="H50" i="50" s="1"/>
  <c r="AJ49" i="50" s="1"/>
  <c r="BC49" i="50"/>
  <c r="AI49" i="50"/>
  <c r="AN51" i="50"/>
  <c r="AR31" i="50" l="1"/>
  <c r="AT31" i="50" s="1"/>
  <c r="AN31" i="50"/>
  <c r="AP31" i="50" s="1"/>
  <c r="AH31" i="50"/>
  <c r="AK31" i="50" s="1"/>
  <c r="CM55" i="50"/>
  <c r="BO55" i="50"/>
  <c r="CF55" i="50"/>
  <c r="CG55" i="50" s="1"/>
  <c r="AZ47" i="50"/>
  <c r="BQ57" i="50"/>
  <c r="BP57" i="50" s="1"/>
  <c r="A59" i="50"/>
  <c r="B57" i="50"/>
  <c r="U55" i="50"/>
  <c r="M55" i="50"/>
  <c r="CB55" i="50"/>
  <c r="AE55" i="50" s="1"/>
  <c r="N55" i="50"/>
  <c r="Q27" i="50"/>
  <c r="CO27" i="50" s="1"/>
  <c r="CO29" i="50" s="1"/>
  <c r="CN27" i="50"/>
  <c r="P29" i="50"/>
  <c r="CI29" i="50"/>
  <c r="Q29" i="50" s="1"/>
  <c r="AM29" i="50"/>
  <c r="CH29" i="50"/>
  <c r="AQ29" i="50"/>
  <c r="CJ29" i="50"/>
  <c r="CL29" i="50" s="1"/>
  <c r="R29" i="50" s="1"/>
  <c r="L50" i="50"/>
  <c r="AY49" i="50" s="1"/>
  <c r="J50" i="50"/>
  <c r="AX49" i="50" s="1"/>
  <c r="L49" i="50"/>
  <c r="J49" i="50"/>
  <c r="K49" i="50"/>
  <c r="I49" i="50"/>
  <c r="AZ49" i="50" s="1"/>
  <c r="AM31" i="50"/>
  <c r="AE51" i="50"/>
  <c r="AF51" i="50"/>
  <c r="F51" i="50"/>
  <c r="AG51" i="50"/>
  <c r="BB51" i="50"/>
  <c r="K51" i="50" s="1"/>
  <c r="F52" i="50"/>
  <c r="O51" i="50"/>
  <c r="AD51" i="50" s="1"/>
  <c r="AL49" i="50"/>
  <c r="AW49" i="50"/>
  <c r="AU49" i="50"/>
  <c r="AI47" i="50"/>
  <c r="AO47" i="50"/>
  <c r="BH53" i="50"/>
  <c r="C53" i="50"/>
  <c r="C54" i="50"/>
  <c r="BF53" i="50"/>
  <c r="BE53" i="50"/>
  <c r="BI53" i="50"/>
  <c r="F33" i="50"/>
  <c r="AR55" i="52"/>
  <c r="AS55" i="52"/>
  <c r="AT55" i="52" s="1"/>
  <c r="T55" i="52" s="1"/>
  <c r="AO55" i="53"/>
  <c r="AP55" i="53" s="1"/>
  <c r="AK53" i="54"/>
  <c r="P53" i="54" s="1"/>
  <c r="AP53" i="55"/>
  <c r="P53" i="56"/>
  <c r="CI53" i="56"/>
  <c r="Q53" i="56" s="1"/>
  <c r="AQ53" i="56"/>
  <c r="S53" i="56" s="1"/>
  <c r="AM53" i="56"/>
  <c r="CH53" i="56"/>
  <c r="CJ53" i="56"/>
  <c r="CL53" i="56" s="1"/>
  <c r="U61" i="56"/>
  <c r="M61" i="56"/>
  <c r="T61" i="56"/>
  <c r="CB61" i="56"/>
  <c r="AE61" i="56" s="1"/>
  <c r="S61" i="56"/>
  <c r="AR61" i="56"/>
  <c r="AT61" i="56" s="1"/>
  <c r="AS61" i="56"/>
  <c r="N61" i="56"/>
  <c r="BL55" i="56"/>
  <c r="F60" i="56"/>
  <c r="CK59" i="56" s="1"/>
  <c r="AE59" i="56"/>
  <c r="BA53" i="56"/>
  <c r="AY53" i="56"/>
  <c r="AF57" i="56"/>
  <c r="G57" i="56"/>
  <c r="G58" i="56" s="1"/>
  <c r="AI57" i="56" s="1"/>
  <c r="F57" i="56"/>
  <c r="AH55" i="56"/>
  <c r="AN55" i="56"/>
  <c r="BO61" i="56"/>
  <c r="CM61" i="56"/>
  <c r="CF61" i="56"/>
  <c r="CG61" i="56" s="1"/>
  <c r="BB57" i="56"/>
  <c r="O57" i="56"/>
  <c r="AD57" i="56" s="1"/>
  <c r="L55" i="56"/>
  <c r="K55" i="56" s="1"/>
  <c r="L56" i="56"/>
  <c r="J55" i="56"/>
  <c r="J56" i="56"/>
  <c r="AX55" i="56" s="1"/>
  <c r="AO53" i="56"/>
  <c r="BK53" i="56"/>
  <c r="BM53" i="56"/>
  <c r="BH59" i="56"/>
  <c r="C59" i="56"/>
  <c r="BF59" i="56"/>
  <c r="C60" i="56"/>
  <c r="BE59" i="56"/>
  <c r="BI59" i="56"/>
  <c r="F39" i="56"/>
  <c r="T51" i="56"/>
  <c r="AQ51" i="56"/>
  <c r="S51" i="56" s="1"/>
  <c r="P35" i="56"/>
  <c r="CN35" i="56" s="1"/>
  <c r="AQ35" i="56"/>
  <c r="S35" i="56" s="1"/>
  <c r="CJ35" i="56"/>
  <c r="CL35" i="56" s="1"/>
  <c r="R35" i="56" s="1"/>
  <c r="AM35" i="56"/>
  <c r="CI35" i="56"/>
  <c r="CH35" i="56"/>
  <c r="H57" i="56"/>
  <c r="H58" i="56" s="1"/>
  <c r="AJ57" i="56" s="1"/>
  <c r="AP53" i="56"/>
  <c r="BQ63" i="56"/>
  <c r="BP63" i="56" s="1"/>
  <c r="A65" i="56"/>
  <c r="B63" i="56"/>
  <c r="AX53" i="56"/>
  <c r="AZ53" i="56"/>
  <c r="AR37" i="56"/>
  <c r="AT37" i="56" s="1"/>
  <c r="T37" i="56" s="1"/>
  <c r="AH37" i="56"/>
  <c r="AK37" i="56" s="1"/>
  <c r="AI55" i="56"/>
  <c r="H55" i="56"/>
  <c r="H56" i="56" s="1"/>
  <c r="AL55" i="56"/>
  <c r="AU55" i="56"/>
  <c r="AW55" i="56"/>
  <c r="CK57" i="57"/>
  <c r="AR57" i="57"/>
  <c r="AS57" i="57"/>
  <c r="AN57" i="58"/>
  <c r="BL55" i="58"/>
  <c r="AI57" i="61"/>
  <c r="H57" i="61"/>
  <c r="H58" i="61" s="1"/>
  <c r="AJ57" i="61" s="1"/>
  <c r="AE59" i="61"/>
  <c r="G59" i="61" s="1"/>
  <c r="AI59" i="61" s="1"/>
  <c r="BO61" i="61"/>
  <c r="CM61" i="61"/>
  <c r="CF61" i="61"/>
  <c r="CG61" i="61" s="1"/>
  <c r="AK53" i="61"/>
  <c r="AW55" i="61"/>
  <c r="AL55" i="61"/>
  <c r="AU55" i="61"/>
  <c r="AY53" i="61"/>
  <c r="BA53" i="61"/>
  <c r="AN37" i="61"/>
  <c r="AP37" i="61" s="1"/>
  <c r="AH37" i="61"/>
  <c r="AK37" i="61" s="1"/>
  <c r="Q33" i="61"/>
  <c r="CN33" i="61" s="1"/>
  <c r="BJ59" i="61"/>
  <c r="BF59" i="61"/>
  <c r="BI59" i="61"/>
  <c r="BE59" i="61"/>
  <c r="BH59" i="61"/>
  <c r="C59" i="61"/>
  <c r="F39" i="61"/>
  <c r="BG59" i="61"/>
  <c r="C60" i="61"/>
  <c r="AZ53" i="61"/>
  <c r="AX53" i="61"/>
  <c r="BK53" i="61"/>
  <c r="BM53" i="61"/>
  <c r="AD57" i="61"/>
  <c r="AF57" i="61"/>
  <c r="F57" i="61"/>
  <c r="G60" i="61"/>
  <c r="H59" i="61" s="1"/>
  <c r="H60" i="61" s="1"/>
  <c r="AJ59" i="61" s="1"/>
  <c r="BQ63" i="61"/>
  <c r="BP63" i="61" s="1"/>
  <c r="A65" i="61"/>
  <c r="B63" i="61"/>
  <c r="L56" i="61"/>
  <c r="AY55" i="61" s="1"/>
  <c r="J56" i="61"/>
  <c r="AX55" i="61" s="1"/>
  <c r="J55" i="61"/>
  <c r="L55" i="61"/>
  <c r="P35" i="61"/>
  <c r="AQ35" i="61"/>
  <c r="CJ35" i="61"/>
  <c r="CL35" i="61" s="1"/>
  <c r="R35" i="61" s="1"/>
  <c r="CH35" i="61"/>
  <c r="CI35" i="61"/>
  <c r="AM35" i="61"/>
  <c r="T61" i="61"/>
  <c r="AR61" i="61"/>
  <c r="N61" i="61"/>
  <c r="CB61" i="61"/>
  <c r="AE61" i="61" s="1"/>
  <c r="S61" i="61"/>
  <c r="AS61" i="61"/>
  <c r="U61" i="61"/>
  <c r="M61" i="61"/>
  <c r="CK55" i="61"/>
  <c r="AS55" i="61"/>
  <c r="AT55" i="61" s="1"/>
  <c r="T55" i="61" s="1"/>
  <c r="AH55" i="61"/>
  <c r="AK55" i="61" s="1"/>
  <c r="BB57" i="61"/>
  <c r="O57" i="61"/>
  <c r="AI55" i="61"/>
  <c r="AE59" i="59"/>
  <c r="Q53" i="61"/>
  <c r="CH51" i="51"/>
  <c r="BM53" i="53"/>
  <c r="CJ51" i="59"/>
  <c r="CL51" i="59" s="1"/>
  <c r="R51" i="59" s="1"/>
  <c r="CI51" i="51"/>
  <c r="AQ51" i="59"/>
  <c r="CI51" i="59"/>
  <c r="AN55" i="54"/>
  <c r="AH55" i="59"/>
  <c r="I55" i="58"/>
  <c r="BC55" i="58"/>
  <c r="Q37" i="56"/>
  <c r="AO55" i="58"/>
  <c r="AP55" i="58" s="1"/>
  <c r="F60" i="57"/>
  <c r="H55" i="55"/>
  <c r="H56" i="55" s="1"/>
  <c r="AJ55" i="55" s="1"/>
  <c r="F58" i="52"/>
  <c r="P35" i="51"/>
  <c r="AL35" i="51"/>
  <c r="AM35" i="51" s="1"/>
  <c r="P35" i="60"/>
  <c r="AL35" i="60"/>
  <c r="AV57" i="61"/>
  <c r="Q33" i="54"/>
  <c r="CN33" i="54" s="1"/>
  <c r="AN57" i="57"/>
  <c r="AD57" i="59"/>
  <c r="AW57" i="59" s="1"/>
  <c r="AM51" i="59"/>
  <c r="AD59" i="57"/>
  <c r="AW59" i="57" s="1"/>
  <c r="T61" i="59"/>
  <c r="S61" i="59"/>
  <c r="U61" i="59"/>
  <c r="Q51" i="57"/>
  <c r="Q33" i="59"/>
  <c r="CN33" i="59" s="1"/>
  <c r="BK51" i="53"/>
  <c r="BL49" i="52"/>
  <c r="Q33" i="55"/>
  <c r="CN33" i="55" s="1"/>
  <c r="BL51" i="57"/>
  <c r="BL51" i="58"/>
  <c r="BL49" i="55"/>
  <c r="BL47" i="50"/>
  <c r="U61" i="51"/>
  <c r="U61" i="52"/>
  <c r="T61" i="52"/>
  <c r="S61" i="52"/>
  <c r="AQ51" i="51"/>
  <c r="S51" i="51" s="1"/>
  <c r="P51" i="51"/>
  <c r="CH51" i="52"/>
  <c r="P51" i="52"/>
  <c r="U63" i="53"/>
  <c r="T63" i="53"/>
  <c r="S63" i="53"/>
  <c r="Q35" i="53"/>
  <c r="CN35" i="53" s="1"/>
  <c r="U63" i="58"/>
  <c r="T63" i="58"/>
  <c r="S63" i="58"/>
  <c r="CJ53" i="53"/>
  <c r="CL53" i="53" s="1"/>
  <c r="R53" i="53" s="1"/>
  <c r="P53" i="53"/>
  <c r="Q51" i="58"/>
  <c r="Q33" i="52"/>
  <c r="CN33" i="52" s="1"/>
  <c r="U61" i="54"/>
  <c r="T61" i="55"/>
  <c r="S61" i="55"/>
  <c r="U61" i="55"/>
  <c r="Q35" i="57"/>
  <c r="CN35" i="57" s="1"/>
  <c r="Q35" i="58"/>
  <c r="CN35" i="58" s="1"/>
  <c r="U61" i="60"/>
  <c r="Q33" i="60"/>
  <c r="CN33" i="60" s="1"/>
  <c r="AM53" i="58"/>
  <c r="P53" i="58"/>
  <c r="Q33" i="51"/>
  <c r="CN33" i="51" s="1"/>
  <c r="S63" i="57"/>
  <c r="U63" i="57"/>
  <c r="T63" i="57"/>
  <c r="AQ51" i="54"/>
  <c r="P51" i="54"/>
  <c r="CI53" i="55"/>
  <c r="P53" i="55"/>
  <c r="CJ51" i="60"/>
  <c r="CL51" i="60" s="1"/>
  <c r="R51" i="60" s="1"/>
  <c r="P51" i="60"/>
  <c r="AZ55" i="56"/>
  <c r="BK51" i="55"/>
  <c r="AZ51" i="52"/>
  <c r="AO53" i="52"/>
  <c r="AP53" i="52" s="1"/>
  <c r="CJ51" i="54"/>
  <c r="CL51" i="54" s="1"/>
  <c r="R51" i="54" s="1"/>
  <c r="CH51" i="54"/>
  <c r="CI51" i="54"/>
  <c r="AM51" i="54"/>
  <c r="BK55" i="56"/>
  <c r="CH53" i="52"/>
  <c r="CJ53" i="52"/>
  <c r="CL53" i="52" s="1"/>
  <c r="CI51" i="60"/>
  <c r="CH51" i="60"/>
  <c r="CJ51" i="52"/>
  <c r="CL51" i="52" s="1"/>
  <c r="R51" i="52" s="1"/>
  <c r="CI51" i="52"/>
  <c r="AQ51" i="52"/>
  <c r="AK53" i="51"/>
  <c r="CJ53" i="51" s="1"/>
  <c r="CL53" i="51" s="1"/>
  <c r="AM51" i="60"/>
  <c r="AM51" i="52"/>
  <c r="BG55" i="61"/>
  <c r="BM55" i="61" s="1"/>
  <c r="BA53" i="58"/>
  <c r="BM51" i="53"/>
  <c r="BJ55" i="61"/>
  <c r="BL55" i="61" s="1"/>
  <c r="BA49" i="50"/>
  <c r="AM51" i="51"/>
  <c r="BA51" i="55"/>
  <c r="AK55" i="57"/>
  <c r="AO55" i="61"/>
  <c r="AP55" i="61" s="1"/>
  <c r="BJ53" i="58"/>
  <c r="BL53" i="58" s="1"/>
  <c r="BG53" i="58"/>
  <c r="BM53" i="58" s="1"/>
  <c r="BM51" i="55"/>
  <c r="BJ49" i="50"/>
  <c r="BL49" i="50" s="1"/>
  <c r="BJ51" i="55"/>
  <c r="AV51" i="55" s="1"/>
  <c r="AK55" i="58"/>
  <c r="CJ55" i="58" s="1"/>
  <c r="CL55" i="58" s="1"/>
  <c r="R55" i="58" s="1"/>
  <c r="BG49" i="50"/>
  <c r="BJ51" i="52"/>
  <c r="BL51" i="52" s="1"/>
  <c r="BA51" i="54"/>
  <c r="BG51" i="59"/>
  <c r="BK51" i="59" s="1"/>
  <c r="BG51" i="52"/>
  <c r="BM51" i="52" s="1"/>
  <c r="AP53" i="60"/>
  <c r="BJ51" i="59"/>
  <c r="BL51" i="59" s="1"/>
  <c r="F58" i="60"/>
  <c r="I53" i="52"/>
  <c r="BG53" i="52" s="1"/>
  <c r="BK51" i="54"/>
  <c r="AI57" i="58"/>
  <c r="AK57" i="58" s="1"/>
  <c r="P57" i="58" s="1"/>
  <c r="CJ53" i="55"/>
  <c r="CL53" i="55" s="1"/>
  <c r="R53" i="55" s="1"/>
  <c r="CJ53" i="58"/>
  <c r="CL53" i="58" s="1"/>
  <c r="R53" i="58" s="1"/>
  <c r="H57" i="57"/>
  <c r="H58" i="57" s="1"/>
  <c r="AJ57" i="57" s="1"/>
  <c r="AH57" i="53"/>
  <c r="AM53" i="55"/>
  <c r="CH53" i="55"/>
  <c r="CI53" i="58"/>
  <c r="CH53" i="58"/>
  <c r="AZ51" i="54"/>
  <c r="BM51" i="54"/>
  <c r="AE59" i="55"/>
  <c r="F62" i="56"/>
  <c r="CK61" i="56" s="1"/>
  <c r="AK55" i="53"/>
  <c r="BJ51" i="54"/>
  <c r="AV51" i="54" s="1"/>
  <c r="AV55" i="56"/>
  <c r="BM55" i="56"/>
  <c r="F58" i="51"/>
  <c r="CK57" i="51" s="1"/>
  <c r="K55" i="57"/>
  <c r="AM53" i="53"/>
  <c r="AQ51" i="60"/>
  <c r="S51" i="60" s="1"/>
  <c r="F58" i="54"/>
  <c r="CK57" i="54" s="1"/>
  <c r="G56" i="54"/>
  <c r="H55" i="54" s="1"/>
  <c r="H56" i="54" s="1"/>
  <c r="AJ55" i="54" s="1"/>
  <c r="I57" i="56"/>
  <c r="BG57" i="56" s="1"/>
  <c r="F62" i="61"/>
  <c r="CK61" i="61" s="1"/>
  <c r="K53" i="52"/>
  <c r="K53" i="54"/>
  <c r="F60" i="58"/>
  <c r="CK59" i="58" s="1"/>
  <c r="BG53" i="60"/>
  <c r="BK53" i="60" s="1"/>
  <c r="H55" i="52"/>
  <c r="H56" i="52" s="1"/>
  <c r="AJ55" i="52" s="1"/>
  <c r="AI55" i="52"/>
  <c r="AW55" i="52"/>
  <c r="AL55" i="52"/>
  <c r="AU55" i="52"/>
  <c r="AU55" i="59"/>
  <c r="AL55" i="59"/>
  <c r="AW55" i="59"/>
  <c r="AL55" i="51"/>
  <c r="AW55" i="51"/>
  <c r="AU55" i="51"/>
  <c r="AL55" i="54"/>
  <c r="AU55" i="54"/>
  <c r="AW55" i="54"/>
  <c r="G56" i="51"/>
  <c r="H55" i="51" s="1"/>
  <c r="H56" i="51" s="1"/>
  <c r="AJ55" i="51" s="1"/>
  <c r="I53" i="51"/>
  <c r="BG53" i="51" s="1"/>
  <c r="I55" i="57"/>
  <c r="BG55" i="57" s="1"/>
  <c r="K53" i="59"/>
  <c r="BC53" i="59"/>
  <c r="G56" i="59"/>
  <c r="H55" i="59" s="1"/>
  <c r="H56" i="59" s="1"/>
  <c r="AJ55" i="59" s="1"/>
  <c r="F60" i="53"/>
  <c r="CK59" i="53" s="1"/>
  <c r="K53" i="60"/>
  <c r="G58" i="53"/>
  <c r="H57" i="53" s="1"/>
  <c r="H58" i="53" s="1"/>
  <c r="AJ57" i="53" s="1"/>
  <c r="BC53" i="51"/>
  <c r="BC53" i="52"/>
  <c r="BC53" i="54"/>
  <c r="I53" i="54"/>
  <c r="BG53" i="54" s="1"/>
  <c r="BC57" i="56"/>
  <c r="BC55" i="57"/>
  <c r="BC53" i="60"/>
  <c r="K53" i="51"/>
  <c r="K57" i="56"/>
  <c r="I53" i="59"/>
  <c r="CH53" i="53"/>
  <c r="CI53" i="53"/>
  <c r="AT55" i="54"/>
  <c r="AQ53" i="53"/>
  <c r="S53" i="53" s="1"/>
  <c r="AT59" i="51"/>
  <c r="AP55" i="57"/>
  <c r="AH57" i="57"/>
  <c r="AN55" i="51"/>
  <c r="AQ53" i="58"/>
  <c r="S53" i="58" s="1"/>
  <c r="AE59" i="54"/>
  <c r="AM53" i="52"/>
  <c r="CI53" i="52"/>
  <c r="AH55" i="54"/>
  <c r="AP57" i="58"/>
  <c r="AR57" i="58"/>
  <c r="AT57" i="58" s="1"/>
  <c r="T57" i="58" s="1"/>
  <c r="AP53" i="54"/>
  <c r="AN55" i="60"/>
  <c r="AT55" i="59"/>
  <c r="T55" i="59" s="1"/>
  <c r="AN55" i="59"/>
  <c r="AR59" i="61"/>
  <c r="AT59" i="61" s="1"/>
  <c r="T59" i="61" s="1"/>
  <c r="AO57" i="61"/>
  <c r="AP57" i="61" s="1"/>
  <c r="AI55" i="60"/>
  <c r="G57" i="60"/>
  <c r="AT59" i="60"/>
  <c r="AE59" i="60"/>
  <c r="AO59" i="61"/>
  <c r="CJ53" i="60"/>
  <c r="CL53" i="60" s="1"/>
  <c r="AQ53" i="60"/>
  <c r="CI53" i="60"/>
  <c r="CH53" i="60"/>
  <c r="AM53" i="60"/>
  <c r="CB61" i="60"/>
  <c r="N61" i="60"/>
  <c r="M61" i="60"/>
  <c r="CH35" i="60"/>
  <c r="AM35" i="60"/>
  <c r="CJ35" i="60"/>
  <c r="CL35" i="60" s="1"/>
  <c r="R35" i="60" s="1"/>
  <c r="CI35" i="60"/>
  <c r="AQ35" i="60"/>
  <c r="S35" i="60" s="1"/>
  <c r="BI59" i="60"/>
  <c r="BE59" i="60"/>
  <c r="BH59" i="60"/>
  <c r="C60" i="60"/>
  <c r="BF59" i="60"/>
  <c r="C59" i="60"/>
  <c r="F39" i="60"/>
  <c r="AR39" i="60" s="1"/>
  <c r="AT39" i="60" s="1"/>
  <c r="A65" i="60"/>
  <c r="BQ65" i="60" s="1"/>
  <c r="BP63" i="60"/>
  <c r="B63" i="60"/>
  <c r="H55" i="60"/>
  <c r="H56" i="60" s="1"/>
  <c r="AJ55" i="60" s="1"/>
  <c r="CK55" i="60"/>
  <c r="AH55" i="60"/>
  <c r="AR55" i="60"/>
  <c r="AS55" i="60"/>
  <c r="AX53" i="60"/>
  <c r="AZ53" i="60"/>
  <c r="AN37" i="60"/>
  <c r="AP37" i="60" s="1"/>
  <c r="AH37" i="60"/>
  <c r="AK37" i="60" s="1"/>
  <c r="P37" i="60" s="1"/>
  <c r="CK57" i="60"/>
  <c r="AS57" i="60"/>
  <c r="AR57" i="60"/>
  <c r="BB57" i="60"/>
  <c r="O57" i="60"/>
  <c r="AD57" i="60" s="1"/>
  <c r="AW57" i="60" s="1"/>
  <c r="AY53" i="60"/>
  <c r="AW55" i="60"/>
  <c r="AL55" i="60"/>
  <c r="AU55" i="60"/>
  <c r="L55" i="60"/>
  <c r="L56" i="60"/>
  <c r="J55" i="60"/>
  <c r="J56" i="60"/>
  <c r="CF61" i="60"/>
  <c r="CG61" i="60" s="1"/>
  <c r="BO61" i="60"/>
  <c r="CM61" i="60"/>
  <c r="F57" i="60"/>
  <c r="AH57" i="60" s="1"/>
  <c r="AF57" i="60"/>
  <c r="BB57" i="59"/>
  <c r="O57" i="59"/>
  <c r="A65" i="59"/>
  <c r="BQ65" i="59" s="1"/>
  <c r="BP63" i="59"/>
  <c r="B63" i="59"/>
  <c r="L55" i="59"/>
  <c r="L56" i="59"/>
  <c r="J55" i="59"/>
  <c r="J56" i="59"/>
  <c r="AN37" i="59"/>
  <c r="AP37" i="59" s="1"/>
  <c r="AH37" i="59"/>
  <c r="AK37" i="59" s="1"/>
  <c r="P37" i="59" s="1"/>
  <c r="BG59" i="59"/>
  <c r="BJ59" i="59"/>
  <c r="BE59" i="59"/>
  <c r="C59" i="59"/>
  <c r="C60" i="59"/>
  <c r="F60" i="59" s="1"/>
  <c r="BI59" i="59"/>
  <c r="BH59" i="59"/>
  <c r="BF59" i="59"/>
  <c r="F39" i="59"/>
  <c r="AR39" i="59" s="1"/>
  <c r="AT39" i="59" s="1"/>
  <c r="T39" i="59" s="1"/>
  <c r="AK53" i="59"/>
  <c r="P53" i="59" s="1"/>
  <c r="CI35" i="59"/>
  <c r="CH35" i="59"/>
  <c r="AQ35" i="59"/>
  <c r="AM35" i="59"/>
  <c r="CJ35" i="59"/>
  <c r="CL35" i="59" s="1"/>
  <c r="R35" i="59" s="1"/>
  <c r="F57" i="59"/>
  <c r="AF57" i="59"/>
  <c r="G57" i="59"/>
  <c r="G58" i="59" s="1"/>
  <c r="F58" i="59"/>
  <c r="CM61" i="59"/>
  <c r="CF61" i="59"/>
  <c r="CG61" i="59" s="1"/>
  <c r="BO61" i="59"/>
  <c r="AO53" i="59"/>
  <c r="AP53" i="59" s="1"/>
  <c r="AS61" i="59"/>
  <c r="M61" i="59"/>
  <c r="N61" i="59"/>
  <c r="CB61" i="59"/>
  <c r="AR61" i="59"/>
  <c r="AY53" i="59"/>
  <c r="AX53" i="59"/>
  <c r="AZ53" i="59"/>
  <c r="AS59" i="57"/>
  <c r="AS57" i="55"/>
  <c r="AO55" i="54"/>
  <c r="AP55" i="54" s="1"/>
  <c r="AT61" i="53"/>
  <c r="AS57" i="52"/>
  <c r="AD57" i="52"/>
  <c r="AU57" i="52" s="1"/>
  <c r="G57" i="52"/>
  <c r="G58" i="52" s="1"/>
  <c r="H57" i="52" s="1"/>
  <c r="H58" i="52" s="1"/>
  <c r="AJ57" i="52" s="1"/>
  <c r="AN55" i="52"/>
  <c r="AT53" i="51"/>
  <c r="AO55" i="51"/>
  <c r="AP53" i="51"/>
  <c r="C62" i="58"/>
  <c r="BI61" i="58"/>
  <c r="BE61" i="58"/>
  <c r="C61" i="58"/>
  <c r="BF61" i="58"/>
  <c r="BH61" i="58"/>
  <c r="F41" i="58"/>
  <c r="AN41" i="58" s="1"/>
  <c r="AP41" i="58" s="1"/>
  <c r="AT61" i="58"/>
  <c r="AE61" i="58"/>
  <c r="AH39" i="58"/>
  <c r="AK39" i="58" s="1"/>
  <c r="P39" i="58" s="1"/>
  <c r="AR39" i="58"/>
  <c r="AT39" i="58" s="1"/>
  <c r="T39" i="58" s="1"/>
  <c r="F59" i="58"/>
  <c r="AF59" i="58"/>
  <c r="BK55" i="58"/>
  <c r="BM55" i="58"/>
  <c r="J58" i="58"/>
  <c r="J57" i="58"/>
  <c r="BC57" i="58"/>
  <c r="I57" i="58"/>
  <c r="L57" i="58"/>
  <c r="L58" i="58"/>
  <c r="K57" i="58"/>
  <c r="BL57" i="58" s="1"/>
  <c r="BA55" i="58"/>
  <c r="AY55" i="58"/>
  <c r="AZ55" i="58"/>
  <c r="AX55" i="58"/>
  <c r="CF63" i="58"/>
  <c r="CG63" i="58" s="1"/>
  <c r="BO63" i="58"/>
  <c r="CM63" i="58"/>
  <c r="BP65" i="58"/>
  <c r="B65" i="58"/>
  <c r="A67" i="58"/>
  <c r="BQ67" i="58" s="1"/>
  <c r="N63" i="58"/>
  <c r="CB63" i="58"/>
  <c r="AS63" i="58"/>
  <c r="AR63" i="58"/>
  <c r="M63" i="58"/>
  <c r="BB59" i="58"/>
  <c r="O59" i="58"/>
  <c r="AD59" i="58" s="1"/>
  <c r="CH55" i="58"/>
  <c r="CJ37" i="58"/>
  <c r="CL37" i="58" s="1"/>
  <c r="R37" i="58" s="1"/>
  <c r="CI37" i="58"/>
  <c r="CH37" i="58"/>
  <c r="AM37" i="58"/>
  <c r="AQ37" i="58"/>
  <c r="G59" i="58"/>
  <c r="G60" i="58" s="1"/>
  <c r="H59" i="58" s="1"/>
  <c r="H60" i="58" s="1"/>
  <c r="AJ59" i="58" s="1"/>
  <c r="AU59" i="57"/>
  <c r="AL57" i="57"/>
  <c r="AW57" i="57"/>
  <c r="AU57" i="57"/>
  <c r="J58" i="57"/>
  <c r="J57" i="57"/>
  <c r="L58" i="57"/>
  <c r="L57" i="57"/>
  <c r="AY55" i="57"/>
  <c r="BA55" i="57"/>
  <c r="AZ55" i="57"/>
  <c r="AX55" i="57"/>
  <c r="AL69" i="57"/>
  <c r="AW69" i="57"/>
  <c r="AU69" i="57"/>
  <c r="CK59" i="57"/>
  <c r="CH55" i="57"/>
  <c r="CJ55" i="57"/>
  <c r="CL55" i="57" s="1"/>
  <c r="BH61" i="57"/>
  <c r="BJ61" i="57"/>
  <c r="BE61" i="57"/>
  <c r="BI61" i="57"/>
  <c r="C61" i="57"/>
  <c r="AD61" i="57" s="1"/>
  <c r="BG61" i="57"/>
  <c r="C62" i="57"/>
  <c r="F62" i="57" s="1"/>
  <c r="BF61" i="57"/>
  <c r="F41" i="57"/>
  <c r="AN41" i="57" s="1"/>
  <c r="AP41" i="57" s="1"/>
  <c r="BP65" i="57"/>
  <c r="B65" i="57"/>
  <c r="A67" i="57"/>
  <c r="BQ67" i="57" s="1"/>
  <c r="CF63" i="57"/>
  <c r="CG63" i="57" s="1"/>
  <c r="BO63" i="57"/>
  <c r="CM63" i="57"/>
  <c r="AR39" i="57"/>
  <c r="AT39" i="57" s="1"/>
  <c r="AH39" i="57"/>
  <c r="AK39" i="57" s="1"/>
  <c r="P39" i="57" s="1"/>
  <c r="BB59" i="57"/>
  <c r="O59" i="57"/>
  <c r="CH37" i="57"/>
  <c r="AQ37" i="57"/>
  <c r="AM37" i="57"/>
  <c r="CJ37" i="57"/>
  <c r="CL37" i="57" s="1"/>
  <c r="R37" i="57" s="1"/>
  <c r="CI37" i="57"/>
  <c r="N63" i="57"/>
  <c r="AR63" i="57"/>
  <c r="M63" i="57"/>
  <c r="CB63" i="57"/>
  <c r="AS63" i="57"/>
  <c r="AF59" i="57"/>
  <c r="F59" i="57"/>
  <c r="AH59" i="57" s="1"/>
  <c r="G59" i="57"/>
  <c r="G60" i="57" s="1"/>
  <c r="CJ53" i="57"/>
  <c r="CL53" i="57" s="1"/>
  <c r="R53" i="57" s="1"/>
  <c r="CH53" i="57"/>
  <c r="AM53" i="57"/>
  <c r="CI53" i="57"/>
  <c r="AQ53" i="57"/>
  <c r="S53" i="57" s="1"/>
  <c r="BK57" i="56"/>
  <c r="AR41" i="56"/>
  <c r="AT41" i="56" s="1"/>
  <c r="AO57" i="56"/>
  <c r="AV57" i="55"/>
  <c r="AW57" i="55"/>
  <c r="AU57" i="55"/>
  <c r="AL57" i="55"/>
  <c r="AW55" i="55"/>
  <c r="AU55" i="55"/>
  <c r="CJ51" i="55"/>
  <c r="CL51" i="55" s="1"/>
  <c r="R51" i="55" s="1"/>
  <c r="CI51" i="55"/>
  <c r="CH51" i="55"/>
  <c r="AQ51" i="55"/>
  <c r="AM51" i="55"/>
  <c r="AT59" i="55"/>
  <c r="BK53" i="55"/>
  <c r="BM53" i="55"/>
  <c r="AN37" i="55"/>
  <c r="AP37" i="55" s="1"/>
  <c r="AH37" i="55"/>
  <c r="AK37" i="55" s="1"/>
  <c r="P37" i="55" s="1"/>
  <c r="BB57" i="55"/>
  <c r="O57" i="55"/>
  <c r="B63" i="55"/>
  <c r="A65" i="55"/>
  <c r="BQ65" i="55" s="1"/>
  <c r="AD69" i="55"/>
  <c r="BP63" i="55"/>
  <c r="AZ53" i="55"/>
  <c r="AX53" i="55"/>
  <c r="G58" i="55"/>
  <c r="H57" i="55" s="1"/>
  <c r="H58" i="55" s="1"/>
  <c r="AJ57" i="55" s="1"/>
  <c r="AH55" i="55"/>
  <c r="CK55" i="55"/>
  <c r="AS55" i="55"/>
  <c r="AR55" i="55"/>
  <c r="CM61" i="55"/>
  <c r="CF61" i="55"/>
  <c r="CG61" i="55" s="1"/>
  <c r="BO61" i="55"/>
  <c r="G57" i="55"/>
  <c r="AQ53" i="55"/>
  <c r="S53" i="55" s="1"/>
  <c r="AR61" i="55"/>
  <c r="CB61" i="55"/>
  <c r="AS61" i="55"/>
  <c r="M61" i="55"/>
  <c r="N61" i="55"/>
  <c r="CK57" i="55"/>
  <c r="BA53" i="55"/>
  <c r="AY53" i="55"/>
  <c r="CJ35" i="55"/>
  <c r="CL35" i="55" s="1"/>
  <c r="R35" i="55" s="1"/>
  <c r="CH35" i="55"/>
  <c r="AM35" i="55"/>
  <c r="AQ35" i="55"/>
  <c r="CI35" i="55"/>
  <c r="AF57" i="55"/>
  <c r="F57" i="55"/>
  <c r="AN57" i="55" s="1"/>
  <c r="C60" i="55"/>
  <c r="BF59" i="55"/>
  <c r="BH59" i="55"/>
  <c r="BE59" i="55"/>
  <c r="BI59" i="55"/>
  <c r="C59" i="55"/>
  <c r="F39" i="55"/>
  <c r="AN39" i="55" s="1"/>
  <c r="AP39" i="55" s="1"/>
  <c r="AI55" i="55"/>
  <c r="J56" i="55"/>
  <c r="J55" i="55"/>
  <c r="BG55" i="55" s="1"/>
  <c r="L55" i="55"/>
  <c r="BJ55" i="55" s="1"/>
  <c r="I55" i="55"/>
  <c r="L56" i="55"/>
  <c r="CI53" i="54"/>
  <c r="CH53" i="54"/>
  <c r="AM53" i="54"/>
  <c r="CJ53" i="54"/>
  <c r="CL53" i="54" s="1"/>
  <c r="R53" i="54" s="1"/>
  <c r="CB61" i="54"/>
  <c r="N61" i="54"/>
  <c r="M61" i="54"/>
  <c r="AF57" i="54"/>
  <c r="F57" i="54"/>
  <c r="AI55" i="54"/>
  <c r="G57" i="54"/>
  <c r="AX53" i="54"/>
  <c r="CF61" i="54"/>
  <c r="CG61" i="54" s="1"/>
  <c r="BO61" i="54"/>
  <c r="CM61" i="54"/>
  <c r="AH37" i="54"/>
  <c r="AK37" i="54" s="1"/>
  <c r="P37" i="54" s="1"/>
  <c r="AN37" i="54"/>
  <c r="AP37" i="54" s="1"/>
  <c r="BH59" i="54"/>
  <c r="C60" i="54"/>
  <c r="BF59" i="54"/>
  <c r="BE59" i="54"/>
  <c r="C59" i="54"/>
  <c r="F39" i="54"/>
  <c r="AN39" i="54" s="1"/>
  <c r="AP39" i="54" s="1"/>
  <c r="BI59" i="54"/>
  <c r="BA53" i="54"/>
  <c r="AY53" i="54"/>
  <c r="A65" i="54"/>
  <c r="BQ65" i="54" s="1"/>
  <c r="BP63" i="54"/>
  <c r="B63" i="54"/>
  <c r="AQ35" i="54"/>
  <c r="S35" i="54" s="1"/>
  <c r="AM35" i="54"/>
  <c r="CJ35" i="54"/>
  <c r="CL35" i="54" s="1"/>
  <c r="R35" i="54" s="1"/>
  <c r="CI35" i="54"/>
  <c r="Q35" i="54" s="1"/>
  <c r="CH35" i="54"/>
  <c r="L56" i="54"/>
  <c r="J56" i="54"/>
  <c r="L55" i="54"/>
  <c r="J55" i="54"/>
  <c r="O57" i="54"/>
  <c r="AD57" i="54" s="1"/>
  <c r="AL57" i="54" s="1"/>
  <c r="BB57" i="54"/>
  <c r="N63" i="53"/>
  <c r="CB63" i="53"/>
  <c r="AS63" i="53"/>
  <c r="AR63" i="53"/>
  <c r="M63" i="53"/>
  <c r="CI55" i="53"/>
  <c r="AF59" i="53"/>
  <c r="F59" i="53"/>
  <c r="BK55" i="53"/>
  <c r="BM55" i="53"/>
  <c r="AN57" i="53"/>
  <c r="AQ37" i="53"/>
  <c r="S37" i="53" s="1"/>
  <c r="AM37" i="53"/>
  <c r="CJ37" i="53"/>
  <c r="CL37" i="53" s="1"/>
  <c r="R37" i="53" s="1"/>
  <c r="CI37" i="53"/>
  <c r="CH37" i="53"/>
  <c r="BP65" i="53"/>
  <c r="B65" i="53"/>
  <c r="A67" i="53"/>
  <c r="BQ67" i="53" s="1"/>
  <c r="AH39" i="53"/>
  <c r="AK39" i="53" s="1"/>
  <c r="AR39" i="53"/>
  <c r="AT39" i="53" s="1"/>
  <c r="T39" i="53" s="1"/>
  <c r="BB59" i="53"/>
  <c r="O59" i="53"/>
  <c r="AD59" i="53" s="1"/>
  <c r="AZ55" i="53"/>
  <c r="AX55" i="53"/>
  <c r="AE61" i="53"/>
  <c r="C62" i="53"/>
  <c r="BI61" i="53"/>
  <c r="BE61" i="53"/>
  <c r="C61" i="53"/>
  <c r="BF61" i="53"/>
  <c r="BH61" i="53"/>
  <c r="F41" i="53"/>
  <c r="BA55" i="53"/>
  <c r="AY55" i="53"/>
  <c r="AL57" i="53"/>
  <c r="AW57" i="53"/>
  <c r="AU57" i="53"/>
  <c r="L58" i="53"/>
  <c r="J58" i="53"/>
  <c r="J57" i="53"/>
  <c r="I57" i="53" s="1"/>
  <c r="L57" i="53"/>
  <c r="CF63" i="53"/>
  <c r="CG63" i="53" s="1"/>
  <c r="BO63" i="53"/>
  <c r="CM63" i="53"/>
  <c r="G59" i="53"/>
  <c r="G60" i="53" s="1"/>
  <c r="H59" i="53" s="1"/>
  <c r="H60" i="53" s="1"/>
  <c r="AJ59" i="53" s="1"/>
  <c r="C60" i="52"/>
  <c r="F60" i="52" s="1"/>
  <c r="BI59" i="52"/>
  <c r="BE59" i="52"/>
  <c r="C59" i="52"/>
  <c r="AD59" i="52" s="1"/>
  <c r="BH59" i="52"/>
  <c r="BF59" i="52"/>
  <c r="BJ59" i="52"/>
  <c r="BG59" i="52"/>
  <c r="F39" i="52"/>
  <c r="AN39" i="52" s="1"/>
  <c r="AP39" i="52" s="1"/>
  <c r="BK53" i="52"/>
  <c r="CI35" i="52"/>
  <c r="CH35" i="52"/>
  <c r="CJ35" i="52"/>
  <c r="CL35" i="52" s="1"/>
  <c r="R35" i="52" s="1"/>
  <c r="AQ35" i="52"/>
  <c r="AM35" i="52"/>
  <c r="F57" i="52"/>
  <c r="AN57" i="52" s="1"/>
  <c r="AF57" i="52"/>
  <c r="BB57" i="52"/>
  <c r="O57" i="52"/>
  <c r="CM61" i="52"/>
  <c r="CF61" i="52"/>
  <c r="CG61" i="52" s="1"/>
  <c r="BO61" i="52"/>
  <c r="AR61" i="52"/>
  <c r="N61" i="52"/>
  <c r="M61" i="52"/>
  <c r="AS61" i="52"/>
  <c r="CB61" i="52"/>
  <c r="L55" i="52"/>
  <c r="J56" i="52"/>
  <c r="L56" i="52"/>
  <c r="J55" i="52"/>
  <c r="AY53" i="52"/>
  <c r="AH55" i="52"/>
  <c r="CK57" i="52"/>
  <c r="AH37" i="52"/>
  <c r="AK37" i="52" s="1"/>
  <c r="P37" i="52" s="1"/>
  <c r="AN37" i="52"/>
  <c r="AP37" i="52" s="1"/>
  <c r="AX53" i="52"/>
  <c r="AZ53" i="52"/>
  <c r="B63" i="52"/>
  <c r="BP63" i="52"/>
  <c r="AD69" i="52"/>
  <c r="A65" i="52"/>
  <c r="BQ65" i="52" s="1"/>
  <c r="AQ53" i="52"/>
  <c r="CK55" i="51"/>
  <c r="AH55" i="51"/>
  <c r="AR55" i="51"/>
  <c r="AS55" i="51"/>
  <c r="BP63" i="51"/>
  <c r="B63" i="51"/>
  <c r="A65" i="51"/>
  <c r="BQ65" i="51" s="1"/>
  <c r="BA53" i="51"/>
  <c r="AY53" i="51"/>
  <c r="BB57" i="51"/>
  <c r="O57" i="51"/>
  <c r="AD57" i="51" s="1"/>
  <c r="L55" i="51"/>
  <c r="L56" i="51"/>
  <c r="J56" i="51"/>
  <c r="J55" i="51"/>
  <c r="CM61" i="51"/>
  <c r="CF61" i="51"/>
  <c r="CG61" i="51" s="1"/>
  <c r="BO61" i="51"/>
  <c r="AZ53" i="51"/>
  <c r="AX53" i="51"/>
  <c r="AQ35" i="51"/>
  <c r="S35" i="51" s="1"/>
  <c r="CH35" i="51"/>
  <c r="CJ35" i="51"/>
  <c r="CL35" i="51" s="1"/>
  <c r="R35" i="51" s="1"/>
  <c r="CI35" i="51"/>
  <c r="AE59" i="51"/>
  <c r="M61" i="51"/>
  <c r="CB61" i="51"/>
  <c r="N61" i="51"/>
  <c r="C60" i="51"/>
  <c r="BI59" i="51"/>
  <c r="C59" i="51"/>
  <c r="BH59" i="51"/>
  <c r="BF59" i="51"/>
  <c r="BE59" i="51"/>
  <c r="F39" i="51"/>
  <c r="AN39" i="51" s="1"/>
  <c r="AP39" i="51" s="1"/>
  <c r="AH37" i="51"/>
  <c r="AK37" i="51" s="1"/>
  <c r="P37" i="51" s="1"/>
  <c r="AN37" i="51"/>
  <c r="AP37" i="51" s="1"/>
  <c r="F57" i="51"/>
  <c r="AF57" i="51"/>
  <c r="G57" i="51"/>
  <c r="G58" i="51" s="1"/>
  <c r="H57" i="51" s="1"/>
  <c r="H58" i="51" s="1"/>
  <c r="AJ57" i="51" s="1"/>
  <c r="BK49" i="50"/>
  <c r="I51" i="50"/>
  <c r="AO49" i="50"/>
  <c r="AO51" i="50"/>
  <c r="AP51" i="50" s="1"/>
  <c r="AR35" i="50"/>
  <c r="AT35" i="50" s="1"/>
  <c r="F56" i="50"/>
  <c r="AN53" i="50"/>
  <c r="BC51" i="50" l="1"/>
  <c r="AR33" i="50"/>
  <c r="AT33" i="50" s="1"/>
  <c r="AH33" i="50"/>
  <c r="AK33" i="50" s="1"/>
  <c r="AN33" i="50"/>
  <c r="AP33" i="50" s="1"/>
  <c r="BB53" i="50"/>
  <c r="F54" i="50"/>
  <c r="O53" i="50"/>
  <c r="AW51" i="50"/>
  <c r="AU51" i="50"/>
  <c r="AL51" i="50"/>
  <c r="CM57" i="50"/>
  <c r="BO57" i="50"/>
  <c r="CF57" i="50"/>
  <c r="CG57" i="50" s="1"/>
  <c r="L52" i="50"/>
  <c r="AY51" i="50" s="1"/>
  <c r="L51" i="50"/>
  <c r="J52" i="50"/>
  <c r="J51" i="50"/>
  <c r="CN29" i="50"/>
  <c r="G51" i="50"/>
  <c r="G52" i="50" s="1"/>
  <c r="AI51" i="50" s="1"/>
  <c r="H51" i="50"/>
  <c r="H52" i="50" s="1"/>
  <c r="AJ51" i="50" s="1"/>
  <c r="AQ31" i="50"/>
  <c r="CI31" i="50"/>
  <c r="CH31" i="50"/>
  <c r="P31" i="50"/>
  <c r="CJ31" i="50"/>
  <c r="CL31" i="50" s="1"/>
  <c r="R31" i="50" s="1"/>
  <c r="G53" i="50"/>
  <c r="G54" i="50" s="1"/>
  <c r="AF53" i="50"/>
  <c r="F53" i="50"/>
  <c r="AD53" i="50"/>
  <c r="CK51" i="50"/>
  <c r="AS51" i="50"/>
  <c r="AR51" i="50"/>
  <c r="AT51" i="50" s="1"/>
  <c r="T51" i="50" s="1"/>
  <c r="AH51" i="50"/>
  <c r="BQ59" i="50"/>
  <c r="BP59" i="50" s="1"/>
  <c r="A61" i="50"/>
  <c r="B59" i="50"/>
  <c r="BH55" i="50"/>
  <c r="BI55" i="50"/>
  <c r="C56" i="50"/>
  <c r="BE55" i="50"/>
  <c r="C55" i="50"/>
  <c r="BF55" i="50"/>
  <c r="F35" i="50"/>
  <c r="S57" i="50"/>
  <c r="N57" i="50"/>
  <c r="U57" i="50"/>
  <c r="T57" i="50"/>
  <c r="CB57" i="50"/>
  <c r="M57" i="50"/>
  <c r="AM53" i="51"/>
  <c r="Q51" i="51"/>
  <c r="AK55" i="52"/>
  <c r="P55" i="52" s="1"/>
  <c r="AQ53" i="54"/>
  <c r="N63" i="56"/>
  <c r="U63" i="56"/>
  <c r="CB63" i="56"/>
  <c r="AE63" i="56" s="1"/>
  <c r="M63" i="56"/>
  <c r="AN57" i="56"/>
  <c r="AH57" i="56"/>
  <c r="AK57" i="56" s="1"/>
  <c r="P57" i="56" s="1"/>
  <c r="R53" i="56"/>
  <c r="P37" i="56"/>
  <c r="AM37" i="56"/>
  <c r="CH37" i="56"/>
  <c r="AQ37" i="56"/>
  <c r="S37" i="56" s="1"/>
  <c r="CN37" i="56" s="1"/>
  <c r="CJ37" i="56"/>
  <c r="CL37" i="56" s="1"/>
  <c r="R37" i="56" s="1"/>
  <c r="CI37" i="56"/>
  <c r="CM63" i="56"/>
  <c r="CF63" i="56"/>
  <c r="CG63" i="56" s="1"/>
  <c r="BO63" i="56"/>
  <c r="BB59" i="56"/>
  <c r="O59" i="56"/>
  <c r="AD59" i="56" s="1"/>
  <c r="AU57" i="56"/>
  <c r="AL57" i="56"/>
  <c r="AW57" i="56"/>
  <c r="BE61" i="56"/>
  <c r="F41" i="56"/>
  <c r="BH61" i="56"/>
  <c r="BI61" i="56"/>
  <c r="BF61" i="56"/>
  <c r="C61" i="56"/>
  <c r="C62" i="56"/>
  <c r="AP57" i="56"/>
  <c r="AJ55" i="56"/>
  <c r="AK55" i="56" s="1"/>
  <c r="AO55" i="56"/>
  <c r="AP55" i="56" s="1"/>
  <c r="F59" i="56"/>
  <c r="AF59" i="56"/>
  <c r="AY55" i="56"/>
  <c r="BA55" i="56"/>
  <c r="BQ65" i="56"/>
  <c r="BP65" i="56" s="1"/>
  <c r="B65" i="56"/>
  <c r="A67" i="56"/>
  <c r="AN39" i="56"/>
  <c r="AP39" i="56" s="1"/>
  <c r="AH39" i="56"/>
  <c r="AK39" i="56" s="1"/>
  <c r="J57" i="56"/>
  <c r="BM57" i="56" s="1"/>
  <c r="J58" i="56"/>
  <c r="AX57" i="56" s="1"/>
  <c r="L57" i="56"/>
  <c r="L58" i="56"/>
  <c r="AY57" i="56" s="1"/>
  <c r="G59" i="56"/>
  <c r="G60" i="56" s="1"/>
  <c r="AT57" i="57"/>
  <c r="T57" i="57" s="1"/>
  <c r="BK53" i="58"/>
  <c r="AQ55" i="58"/>
  <c r="S55" i="58" s="1"/>
  <c r="CI55" i="58"/>
  <c r="Q51" i="60"/>
  <c r="P55" i="61"/>
  <c r="CH55" i="61"/>
  <c r="CJ55" i="61"/>
  <c r="CL55" i="61" s="1"/>
  <c r="CI55" i="61"/>
  <c r="AQ55" i="61"/>
  <c r="S55" i="61" s="1"/>
  <c r="AM55" i="61"/>
  <c r="L58" i="61"/>
  <c r="I57" i="61"/>
  <c r="BK57" i="61" s="1"/>
  <c r="J58" i="61"/>
  <c r="L57" i="61"/>
  <c r="BJ57" i="61" s="1"/>
  <c r="J57" i="61"/>
  <c r="BG57" i="61" s="1"/>
  <c r="Q35" i="61"/>
  <c r="CN35" i="61" s="1"/>
  <c r="BA55" i="61"/>
  <c r="K57" i="61"/>
  <c r="BL57" i="61" s="1"/>
  <c r="AT61" i="61"/>
  <c r="CM63" i="61"/>
  <c r="CF63" i="61"/>
  <c r="CG63" i="61" s="1"/>
  <c r="BO63" i="61"/>
  <c r="AR39" i="61"/>
  <c r="AT39" i="61" s="1"/>
  <c r="AH39" i="61"/>
  <c r="AK39" i="61" s="1"/>
  <c r="AN39" i="61"/>
  <c r="AP39" i="61" s="1"/>
  <c r="P37" i="61"/>
  <c r="CI37" i="61"/>
  <c r="CH37" i="61"/>
  <c r="AQ37" i="61"/>
  <c r="CJ37" i="61"/>
  <c r="CL37" i="61" s="1"/>
  <c r="R37" i="61" s="1"/>
  <c r="AM37" i="61"/>
  <c r="AZ55" i="61"/>
  <c r="AH57" i="61"/>
  <c r="AK57" i="61" s="1"/>
  <c r="AL57" i="61" s="1"/>
  <c r="AR57" i="61"/>
  <c r="AT57" i="61" s="1"/>
  <c r="T57" i="61" s="1"/>
  <c r="P53" i="61"/>
  <c r="AQ53" i="61"/>
  <c r="S53" i="61" s="1"/>
  <c r="CI53" i="61"/>
  <c r="AM53" i="61"/>
  <c r="CJ53" i="61"/>
  <c r="CL53" i="61" s="1"/>
  <c r="R53" i="61" s="1"/>
  <c r="CH53" i="61"/>
  <c r="BC57" i="61"/>
  <c r="BQ65" i="61"/>
  <c r="BP65" i="61" s="1"/>
  <c r="B65" i="61"/>
  <c r="A67" i="61"/>
  <c r="AU57" i="61"/>
  <c r="AW57" i="61"/>
  <c r="AF59" i="61"/>
  <c r="AD59" i="61"/>
  <c r="F59" i="61"/>
  <c r="T63" i="61"/>
  <c r="CB63" i="61"/>
  <c r="U63" i="61"/>
  <c r="AS63" i="61"/>
  <c r="S63" i="61"/>
  <c r="AR63" i="61"/>
  <c r="N63" i="61"/>
  <c r="M63" i="61"/>
  <c r="F60" i="61"/>
  <c r="BB59" i="61"/>
  <c r="O59" i="61"/>
  <c r="C62" i="61"/>
  <c r="BH61" i="61"/>
  <c r="BI61" i="61"/>
  <c r="F41" i="61"/>
  <c r="BE61" i="61"/>
  <c r="BF61" i="61"/>
  <c r="C61" i="61"/>
  <c r="AU57" i="59"/>
  <c r="Q51" i="59"/>
  <c r="Q53" i="57"/>
  <c r="Q53" i="55"/>
  <c r="AN59" i="53"/>
  <c r="AO55" i="55"/>
  <c r="AP55" i="55" s="1"/>
  <c r="BC55" i="55"/>
  <c r="AV55" i="55"/>
  <c r="K55" i="55"/>
  <c r="BL55" i="55" s="1"/>
  <c r="Q53" i="53"/>
  <c r="Q35" i="51"/>
  <c r="P55" i="58"/>
  <c r="AL55" i="58"/>
  <c r="AM55" i="58" s="1"/>
  <c r="P39" i="53"/>
  <c r="AL39" i="53"/>
  <c r="Q55" i="58"/>
  <c r="AI57" i="52"/>
  <c r="Q35" i="60"/>
  <c r="CN35" i="60" s="1"/>
  <c r="R55" i="57"/>
  <c r="R53" i="60"/>
  <c r="Q53" i="58"/>
  <c r="CN35" i="51"/>
  <c r="U63" i="59"/>
  <c r="T63" i="59"/>
  <c r="S63" i="59"/>
  <c r="CN35" i="54"/>
  <c r="AE61" i="59"/>
  <c r="BL51" i="54"/>
  <c r="AO57" i="53"/>
  <c r="AP57" i="53" s="1"/>
  <c r="Q51" i="55"/>
  <c r="Q35" i="59"/>
  <c r="CN35" i="59" s="1"/>
  <c r="BM53" i="60"/>
  <c r="Q53" i="52"/>
  <c r="BK55" i="57"/>
  <c r="BK51" i="52"/>
  <c r="BK55" i="61"/>
  <c r="Q37" i="53"/>
  <c r="CN37" i="53" s="1"/>
  <c r="Q37" i="58"/>
  <c r="CN37" i="58" s="1"/>
  <c r="BL51" i="55"/>
  <c r="R53" i="52"/>
  <c r="R53" i="51"/>
  <c r="U65" i="53"/>
  <c r="R51" i="50"/>
  <c r="Q35" i="55"/>
  <c r="CN35" i="55" s="1"/>
  <c r="Q53" i="60"/>
  <c r="CJ57" i="61"/>
  <c r="CL57" i="61" s="1"/>
  <c r="R57" i="61" s="1"/>
  <c r="CI55" i="57"/>
  <c r="P55" i="57"/>
  <c r="T63" i="55"/>
  <c r="S63" i="55"/>
  <c r="U63" i="55"/>
  <c r="U65" i="58"/>
  <c r="U63" i="60"/>
  <c r="AM55" i="53"/>
  <c r="P55" i="53"/>
  <c r="Q55" i="61"/>
  <c r="Q51" i="52"/>
  <c r="U63" i="54"/>
  <c r="S65" i="57"/>
  <c r="U65" i="57"/>
  <c r="T65" i="57"/>
  <c r="Q35" i="52"/>
  <c r="CN35" i="52" s="1"/>
  <c r="Q53" i="54"/>
  <c r="R55" i="61"/>
  <c r="Q51" i="54"/>
  <c r="U63" i="51"/>
  <c r="U63" i="52"/>
  <c r="T63" i="52"/>
  <c r="S63" i="52"/>
  <c r="Q37" i="57"/>
  <c r="CN37" i="57" s="1"/>
  <c r="CI53" i="51"/>
  <c r="P53" i="51"/>
  <c r="CH53" i="51"/>
  <c r="AZ57" i="56"/>
  <c r="AQ55" i="57"/>
  <c r="BK53" i="51"/>
  <c r="BA57" i="56"/>
  <c r="AM55" i="57"/>
  <c r="AW57" i="52"/>
  <c r="AH59" i="58"/>
  <c r="BK53" i="54"/>
  <c r="AZ53" i="54"/>
  <c r="AK57" i="57"/>
  <c r="CI57" i="57" s="1"/>
  <c r="AQ55" i="53"/>
  <c r="S55" i="53" s="1"/>
  <c r="CH55" i="53"/>
  <c r="Q55" i="53" s="1"/>
  <c r="AO57" i="57"/>
  <c r="AP57" i="57" s="1"/>
  <c r="AH57" i="54"/>
  <c r="BA51" i="50"/>
  <c r="CJ55" i="53"/>
  <c r="CL55" i="53" s="1"/>
  <c r="R55" i="53" s="1"/>
  <c r="BA53" i="60"/>
  <c r="AO55" i="52"/>
  <c r="AP55" i="52" s="1"/>
  <c r="BA53" i="52"/>
  <c r="AN57" i="51"/>
  <c r="BA53" i="59"/>
  <c r="AV49" i="50"/>
  <c r="AV53" i="58"/>
  <c r="BG51" i="50"/>
  <c r="BM51" i="50" s="1"/>
  <c r="BJ51" i="50"/>
  <c r="BL51" i="50" s="1"/>
  <c r="AV55" i="61"/>
  <c r="BM55" i="57"/>
  <c r="BM53" i="52"/>
  <c r="BG53" i="59"/>
  <c r="BM53" i="59" s="1"/>
  <c r="BJ55" i="57"/>
  <c r="AV55" i="57" s="1"/>
  <c r="BJ53" i="59"/>
  <c r="BL53" i="59" s="1"/>
  <c r="F60" i="55"/>
  <c r="CK59" i="55" s="1"/>
  <c r="BJ53" i="52"/>
  <c r="AV53" i="52" s="1"/>
  <c r="BM49" i="50"/>
  <c r="AV51" i="52"/>
  <c r="AV51" i="59"/>
  <c r="BM51" i="59"/>
  <c r="BM53" i="54"/>
  <c r="F62" i="53"/>
  <c r="CK61" i="53" s="1"/>
  <c r="BJ57" i="56"/>
  <c r="AV57" i="56" s="1"/>
  <c r="BJ53" i="54"/>
  <c r="AV53" i="54" s="1"/>
  <c r="CI57" i="58"/>
  <c r="AQ57" i="58"/>
  <c r="S57" i="58" s="1"/>
  <c r="CJ57" i="58"/>
  <c r="CL57" i="58" s="1"/>
  <c r="R57" i="58" s="1"/>
  <c r="AM57" i="58"/>
  <c r="CH57" i="58"/>
  <c r="AO55" i="59"/>
  <c r="AP55" i="59" s="1"/>
  <c r="AE61" i="52"/>
  <c r="I59" i="56"/>
  <c r="BG59" i="56" s="1"/>
  <c r="AU57" i="60"/>
  <c r="F60" i="51"/>
  <c r="CK59" i="51" s="1"/>
  <c r="F60" i="60"/>
  <c r="CK59" i="60" s="1"/>
  <c r="AI55" i="51"/>
  <c r="AK55" i="51" s="1"/>
  <c r="P55" i="51" s="1"/>
  <c r="AL59" i="58"/>
  <c r="AW59" i="58"/>
  <c r="BM53" i="51"/>
  <c r="F60" i="54"/>
  <c r="I57" i="57"/>
  <c r="BG57" i="57" s="1"/>
  <c r="AL57" i="60"/>
  <c r="CI57" i="61"/>
  <c r="BJ53" i="51"/>
  <c r="AV53" i="51" s="1"/>
  <c r="K55" i="51"/>
  <c r="BG57" i="53"/>
  <c r="BM57" i="53" s="1"/>
  <c r="F62" i="58"/>
  <c r="CK61" i="58" s="1"/>
  <c r="BC55" i="60"/>
  <c r="BJ53" i="60"/>
  <c r="AV53" i="60" s="1"/>
  <c r="K55" i="60"/>
  <c r="F64" i="61"/>
  <c r="CK63" i="61" s="1"/>
  <c r="AI55" i="59"/>
  <c r="AK55" i="59" s="1"/>
  <c r="AI57" i="53"/>
  <c r="AK57" i="53" s="1"/>
  <c r="AL57" i="51"/>
  <c r="AW57" i="51"/>
  <c r="AU57" i="51"/>
  <c r="AW59" i="53"/>
  <c r="AL59" i="53"/>
  <c r="AU59" i="53"/>
  <c r="BC55" i="54"/>
  <c r="K57" i="57"/>
  <c r="I55" i="59"/>
  <c r="AZ55" i="59" s="1"/>
  <c r="BC55" i="51"/>
  <c r="AQ53" i="51"/>
  <c r="BC55" i="52"/>
  <c r="I55" i="52"/>
  <c r="BG55" i="52" s="1"/>
  <c r="AR57" i="52"/>
  <c r="AT57" i="52" s="1"/>
  <c r="T57" i="52" s="1"/>
  <c r="BC57" i="53"/>
  <c r="AU59" i="58"/>
  <c r="K55" i="59"/>
  <c r="I55" i="60"/>
  <c r="BG55" i="60" s="1"/>
  <c r="I55" i="51"/>
  <c r="BG55" i="51" s="1"/>
  <c r="K55" i="52"/>
  <c r="K57" i="53"/>
  <c r="I55" i="54"/>
  <c r="BG55" i="54" s="1"/>
  <c r="K55" i="54"/>
  <c r="AW57" i="54"/>
  <c r="K59" i="56"/>
  <c r="BC59" i="56"/>
  <c r="BC57" i="57"/>
  <c r="AI59" i="58"/>
  <c r="AP55" i="51"/>
  <c r="BC55" i="59"/>
  <c r="G58" i="54"/>
  <c r="H57" i="54" s="1"/>
  <c r="H58" i="54" s="1"/>
  <c r="AJ57" i="54" s="1"/>
  <c r="G58" i="60"/>
  <c r="H57" i="60" s="1"/>
  <c r="H58" i="60" s="1"/>
  <c r="AJ57" i="60" s="1"/>
  <c r="AU57" i="54"/>
  <c r="AE61" i="55"/>
  <c r="AT55" i="55"/>
  <c r="T55" i="55" s="1"/>
  <c r="AH59" i="53"/>
  <c r="AT61" i="52"/>
  <c r="AT63" i="53"/>
  <c r="AO59" i="58"/>
  <c r="G59" i="59"/>
  <c r="AI57" i="51"/>
  <c r="AR59" i="57"/>
  <c r="AT59" i="57" s="1"/>
  <c r="T59" i="57" s="1"/>
  <c r="AK55" i="54"/>
  <c r="AQ55" i="54" s="1"/>
  <c r="CH57" i="57"/>
  <c r="AS59" i="59"/>
  <c r="AI57" i="59"/>
  <c r="AT61" i="59"/>
  <c r="AN57" i="59"/>
  <c r="AO55" i="60"/>
  <c r="AP55" i="60" s="1"/>
  <c r="AN57" i="60"/>
  <c r="AT57" i="60"/>
  <c r="CJ37" i="60"/>
  <c r="CL37" i="60" s="1"/>
  <c r="R37" i="60" s="1"/>
  <c r="AM37" i="60"/>
  <c r="AQ37" i="60"/>
  <c r="S37" i="60" s="1"/>
  <c r="CI37" i="60"/>
  <c r="CH37" i="60"/>
  <c r="BF61" i="60"/>
  <c r="BE61" i="60"/>
  <c r="BI61" i="60"/>
  <c r="C61" i="60"/>
  <c r="BH61" i="60"/>
  <c r="F41" i="60"/>
  <c r="AN41" i="60" s="1"/>
  <c r="AP41" i="60" s="1"/>
  <c r="C62" i="60"/>
  <c r="CF63" i="60"/>
  <c r="CG63" i="60" s="1"/>
  <c r="BO63" i="60"/>
  <c r="CM63" i="60"/>
  <c r="BP65" i="60"/>
  <c r="B65" i="60"/>
  <c r="A67" i="60"/>
  <c r="BQ67" i="60" s="1"/>
  <c r="BB59" i="60"/>
  <c r="O59" i="60"/>
  <c r="AD59" i="60" s="1"/>
  <c r="AK55" i="60"/>
  <c r="P55" i="60" s="1"/>
  <c r="AE61" i="60"/>
  <c r="AT55" i="60"/>
  <c r="AF59" i="60"/>
  <c r="F59" i="60"/>
  <c r="G59" i="60"/>
  <c r="G60" i="60" s="1"/>
  <c r="AX55" i="60"/>
  <c r="BA55" i="60"/>
  <c r="AY55" i="60"/>
  <c r="J58" i="60"/>
  <c r="J57" i="60"/>
  <c r="L57" i="60"/>
  <c r="L58" i="60"/>
  <c r="AN39" i="60"/>
  <c r="AP39" i="60" s="1"/>
  <c r="AH39" i="60"/>
  <c r="AK39" i="60" s="1"/>
  <c r="P39" i="60" s="1"/>
  <c r="N63" i="60"/>
  <c r="M63" i="60"/>
  <c r="CB63" i="60"/>
  <c r="AE63" i="60" s="1"/>
  <c r="H57" i="59"/>
  <c r="H58" i="59" s="1"/>
  <c r="AJ57" i="59" s="1"/>
  <c r="CK57" i="59"/>
  <c r="AH57" i="59"/>
  <c r="AS57" i="59"/>
  <c r="AR57" i="59"/>
  <c r="CJ53" i="59"/>
  <c r="CL53" i="59" s="1"/>
  <c r="R53" i="59" s="1"/>
  <c r="CI53" i="59"/>
  <c r="AM53" i="59"/>
  <c r="AQ53" i="59"/>
  <c r="S53" i="59" s="1"/>
  <c r="CH53" i="59"/>
  <c r="CH37" i="59"/>
  <c r="CJ37" i="59"/>
  <c r="CL37" i="59" s="1"/>
  <c r="R37" i="59" s="1"/>
  <c r="AQ37" i="59"/>
  <c r="AM37" i="59"/>
  <c r="CI37" i="59"/>
  <c r="L58" i="59"/>
  <c r="J58" i="59"/>
  <c r="J57" i="59"/>
  <c r="BG57" i="59" s="1"/>
  <c r="L57" i="59"/>
  <c r="BJ57" i="59" s="1"/>
  <c r="AF59" i="59"/>
  <c r="F59" i="59"/>
  <c r="AH59" i="59" s="1"/>
  <c r="AX55" i="59"/>
  <c r="C62" i="59"/>
  <c r="BI61" i="59"/>
  <c r="BE61" i="59"/>
  <c r="C61" i="59"/>
  <c r="BF61" i="59"/>
  <c r="BH61" i="59"/>
  <c r="F41" i="59"/>
  <c r="AN41" i="59" s="1"/>
  <c r="AP41" i="59" s="1"/>
  <c r="AN39" i="59"/>
  <c r="AP39" i="59" s="1"/>
  <c r="AH39" i="59"/>
  <c r="AK39" i="59" s="1"/>
  <c r="P39" i="59" s="1"/>
  <c r="BB59" i="59"/>
  <c r="O59" i="59"/>
  <c r="AD59" i="59"/>
  <c r="CF63" i="59"/>
  <c r="CG63" i="59" s="1"/>
  <c r="BO63" i="59"/>
  <c r="CM63" i="59"/>
  <c r="N63" i="59"/>
  <c r="CB63" i="59"/>
  <c r="AS63" i="59"/>
  <c r="AR63" i="59"/>
  <c r="M63" i="59"/>
  <c r="CK59" i="59"/>
  <c r="G60" i="59"/>
  <c r="AY55" i="59"/>
  <c r="BP65" i="59"/>
  <c r="B65" i="59"/>
  <c r="A67" i="59"/>
  <c r="BQ67" i="59" s="1"/>
  <c r="AN59" i="58"/>
  <c r="AE63" i="58"/>
  <c r="AS61" i="57"/>
  <c r="AT63" i="57"/>
  <c r="AE63" i="57"/>
  <c r="AK55" i="55"/>
  <c r="AL55" i="55" s="1"/>
  <c r="AR57" i="55"/>
  <c r="AT57" i="55" s="1"/>
  <c r="T57" i="55" s="1"/>
  <c r="AN57" i="54"/>
  <c r="G61" i="53"/>
  <c r="G62" i="53" s="1"/>
  <c r="AH57" i="52"/>
  <c r="AS59" i="52"/>
  <c r="AK59" i="58"/>
  <c r="P59" i="58" s="1"/>
  <c r="N65" i="58"/>
  <c r="M65" i="58"/>
  <c r="CB65" i="58"/>
  <c r="BA57" i="58"/>
  <c r="AY57" i="58"/>
  <c r="L60" i="58"/>
  <c r="L59" i="58"/>
  <c r="K59" i="58" s="1"/>
  <c r="J59" i="58"/>
  <c r="J60" i="58"/>
  <c r="AT63" i="58"/>
  <c r="AX57" i="58"/>
  <c r="AZ57" i="58"/>
  <c r="CH39" i="58"/>
  <c r="AQ39" i="58"/>
  <c r="S39" i="58" s="1"/>
  <c r="AM39" i="58"/>
  <c r="CJ39" i="58"/>
  <c r="CL39" i="58" s="1"/>
  <c r="R39" i="58" s="1"/>
  <c r="CI39" i="58"/>
  <c r="AH41" i="58"/>
  <c r="AK41" i="58" s="1"/>
  <c r="AR41" i="58"/>
  <c r="AT41" i="58" s="1"/>
  <c r="T41" i="58" s="1"/>
  <c r="O61" i="58"/>
  <c r="AD61" i="58" s="1"/>
  <c r="BB61" i="58"/>
  <c r="CF65" i="58"/>
  <c r="CG65" i="58" s="1"/>
  <c r="BO65" i="58"/>
  <c r="CM65" i="58"/>
  <c r="A69" i="58"/>
  <c r="BQ69" i="58" s="1"/>
  <c r="BP67" i="58"/>
  <c r="B67" i="58"/>
  <c r="C64" i="58"/>
  <c r="BF63" i="58"/>
  <c r="BI63" i="58"/>
  <c r="C63" i="58"/>
  <c r="BE63" i="58"/>
  <c r="BH63" i="58"/>
  <c r="F43" i="58"/>
  <c r="AR43" i="58" s="1"/>
  <c r="AT43" i="58" s="1"/>
  <c r="T43" i="58" s="1"/>
  <c r="BK57" i="58"/>
  <c r="BM57" i="58"/>
  <c r="AF61" i="58"/>
  <c r="F61" i="58"/>
  <c r="G61" i="58"/>
  <c r="G62" i="58" s="1"/>
  <c r="H61" i="58" s="1"/>
  <c r="H62" i="58" s="1"/>
  <c r="AJ61" i="58" s="1"/>
  <c r="AI59" i="57"/>
  <c r="H59" i="57"/>
  <c r="H60" i="57" s="1"/>
  <c r="AJ59" i="57" s="1"/>
  <c r="B67" i="57"/>
  <c r="BP67" i="57"/>
  <c r="A69" i="57"/>
  <c r="BQ69" i="57" s="1"/>
  <c r="AR41" i="57"/>
  <c r="AT41" i="57" s="1"/>
  <c r="AH41" i="57"/>
  <c r="AK41" i="57" s="1"/>
  <c r="P41" i="57" s="1"/>
  <c r="CK61" i="57"/>
  <c r="AN59" i="57"/>
  <c r="AV61" i="57"/>
  <c r="AU61" i="57"/>
  <c r="AW61" i="57"/>
  <c r="AL61" i="57"/>
  <c r="AF61" i="57"/>
  <c r="F61" i="57"/>
  <c r="AH61" i="57" s="1"/>
  <c r="G62" i="57"/>
  <c r="H61" i="57" s="1"/>
  <c r="H62" i="57" s="1"/>
  <c r="AJ61" i="57" s="1"/>
  <c r="G61" i="57"/>
  <c r="AX57" i="57"/>
  <c r="AQ39" i="57"/>
  <c r="AM39" i="57"/>
  <c r="CJ39" i="57"/>
  <c r="CL39" i="57" s="1"/>
  <c r="R39" i="57" s="1"/>
  <c r="CI39" i="57"/>
  <c r="CH39" i="57"/>
  <c r="J60" i="57"/>
  <c r="L59" i="57"/>
  <c r="BJ59" i="57" s="1"/>
  <c r="L60" i="57"/>
  <c r="K59" i="57"/>
  <c r="J59" i="57"/>
  <c r="BG59" i="57" s="1"/>
  <c r="AV59" i="57" s="1"/>
  <c r="C64" i="57"/>
  <c r="BF63" i="57"/>
  <c r="BH63" i="57"/>
  <c r="BI63" i="57"/>
  <c r="C63" i="57"/>
  <c r="BE63" i="57"/>
  <c r="F43" i="57"/>
  <c r="AR43" i="57" s="1"/>
  <c r="AT43" i="57" s="1"/>
  <c r="T43" i="57" s="1"/>
  <c r="CM65" i="57"/>
  <c r="BO65" i="57"/>
  <c r="CF65" i="57"/>
  <c r="CG65" i="57" s="1"/>
  <c r="BB61" i="57"/>
  <c r="O61" i="57"/>
  <c r="CB65" i="57"/>
  <c r="N65" i="57"/>
  <c r="M65" i="57"/>
  <c r="AY57" i="57"/>
  <c r="BA57" i="57"/>
  <c r="CJ57" i="56"/>
  <c r="CL57" i="56" s="1"/>
  <c r="R57" i="56" s="1"/>
  <c r="AQ57" i="56"/>
  <c r="AM57" i="56"/>
  <c r="BK55" i="55"/>
  <c r="BM55" i="55"/>
  <c r="BB59" i="55"/>
  <c r="O59" i="55"/>
  <c r="AD59" i="55" s="1"/>
  <c r="AH57" i="55"/>
  <c r="AI57" i="55"/>
  <c r="AO57" i="55"/>
  <c r="AP57" i="55" s="1"/>
  <c r="CI37" i="55"/>
  <c r="CH37" i="55"/>
  <c r="CJ37" i="55"/>
  <c r="CL37" i="55" s="1"/>
  <c r="R37" i="55" s="1"/>
  <c r="AM37" i="55"/>
  <c r="AQ37" i="55"/>
  <c r="AY55" i="55"/>
  <c r="BA55" i="55"/>
  <c r="F59" i="55"/>
  <c r="AF59" i="55"/>
  <c r="G59" i="55"/>
  <c r="G60" i="55" s="1"/>
  <c r="H59" i="55" s="1"/>
  <c r="H60" i="55" s="1"/>
  <c r="AJ59" i="55" s="1"/>
  <c r="AX55" i="55"/>
  <c r="AZ55" i="55"/>
  <c r="AT61" i="55"/>
  <c r="BH61" i="55"/>
  <c r="C62" i="55"/>
  <c r="C61" i="55"/>
  <c r="BI61" i="55"/>
  <c r="BF61" i="55"/>
  <c r="BE61" i="55"/>
  <c r="F41" i="55"/>
  <c r="AN41" i="55" s="1"/>
  <c r="AP41" i="55" s="1"/>
  <c r="AU69" i="55"/>
  <c r="AW69" i="55"/>
  <c r="AL69" i="55"/>
  <c r="AR39" i="55"/>
  <c r="AT39" i="55" s="1"/>
  <c r="T39" i="55" s="1"/>
  <c r="AH39" i="55"/>
  <c r="AK39" i="55" s="1"/>
  <c r="P39" i="55" s="1"/>
  <c r="BP65" i="55"/>
  <c r="B65" i="55"/>
  <c r="A67" i="55"/>
  <c r="BQ67" i="55" s="1"/>
  <c r="N63" i="55"/>
  <c r="AR63" i="55"/>
  <c r="CB63" i="55"/>
  <c r="AS63" i="55"/>
  <c r="M63" i="55"/>
  <c r="CF63" i="55"/>
  <c r="CG63" i="55" s="1"/>
  <c r="BO63" i="55"/>
  <c r="CM63" i="55"/>
  <c r="L57" i="55"/>
  <c r="J58" i="55"/>
  <c r="BC57" i="55"/>
  <c r="J57" i="55"/>
  <c r="K57" i="55"/>
  <c r="BL57" i="55" s="1"/>
  <c r="L58" i="55"/>
  <c r="I57" i="55"/>
  <c r="CJ55" i="54"/>
  <c r="CL55" i="54" s="1"/>
  <c r="R55" i="54" s="1"/>
  <c r="CI55" i="54"/>
  <c r="BP65" i="54"/>
  <c r="B65" i="54"/>
  <c r="A67" i="54"/>
  <c r="BQ67" i="54" s="1"/>
  <c r="L57" i="54"/>
  <c r="L58" i="54"/>
  <c r="J58" i="54"/>
  <c r="J57" i="54"/>
  <c r="CJ37" i="54"/>
  <c r="CL37" i="54" s="1"/>
  <c r="R37" i="54" s="1"/>
  <c r="CI37" i="54"/>
  <c r="CH37" i="54"/>
  <c r="AM37" i="54"/>
  <c r="AQ37" i="54"/>
  <c r="AY55" i="54"/>
  <c r="BA55" i="54"/>
  <c r="AX55" i="54"/>
  <c r="CF63" i="54"/>
  <c r="CG63" i="54" s="1"/>
  <c r="BO63" i="54"/>
  <c r="CM63" i="54"/>
  <c r="BF61" i="54"/>
  <c r="C62" i="54"/>
  <c r="BI61" i="54"/>
  <c r="BE61" i="54"/>
  <c r="C61" i="54"/>
  <c r="BH61" i="54"/>
  <c r="F41" i="54"/>
  <c r="AN41" i="54" s="1"/>
  <c r="AP41" i="54" s="1"/>
  <c r="AH39" i="54"/>
  <c r="AK39" i="54" s="1"/>
  <c r="P39" i="54" s="1"/>
  <c r="AR39" i="54"/>
  <c r="AT39" i="54" s="1"/>
  <c r="N63" i="54"/>
  <c r="M63" i="54"/>
  <c r="CB63" i="54"/>
  <c r="AE63" i="54" s="1"/>
  <c r="AF59" i="54"/>
  <c r="F59" i="54"/>
  <c r="G59" i="54"/>
  <c r="G60" i="54" s="1"/>
  <c r="BB59" i="54"/>
  <c r="O59" i="54"/>
  <c r="AD59" i="54" s="1"/>
  <c r="AE61" i="54"/>
  <c r="N65" i="53"/>
  <c r="M65" i="53"/>
  <c r="CB65" i="53"/>
  <c r="BB61" i="53"/>
  <c r="O61" i="53"/>
  <c r="AD61" i="53" s="1"/>
  <c r="CI39" i="53"/>
  <c r="CH39" i="53"/>
  <c r="AQ39" i="53"/>
  <c r="S39" i="53" s="1"/>
  <c r="AM39" i="53"/>
  <c r="CJ39" i="53"/>
  <c r="CL39" i="53" s="1"/>
  <c r="R39" i="53" s="1"/>
  <c r="AF61" i="53"/>
  <c r="F61" i="53"/>
  <c r="AI59" i="53"/>
  <c r="AO59" i="53"/>
  <c r="AX57" i="53"/>
  <c r="AZ57" i="53"/>
  <c r="L60" i="53"/>
  <c r="L59" i="53"/>
  <c r="J60" i="53"/>
  <c r="J59" i="53"/>
  <c r="A69" i="53"/>
  <c r="BQ69" i="53" s="1"/>
  <c r="BP67" i="53"/>
  <c r="B67" i="53"/>
  <c r="AE63" i="53"/>
  <c r="C64" i="53"/>
  <c r="BF63" i="53"/>
  <c r="BI63" i="53"/>
  <c r="C63" i="53"/>
  <c r="BE63" i="53"/>
  <c r="BH63" i="53"/>
  <c r="F43" i="53"/>
  <c r="AR43" i="53" s="1"/>
  <c r="AT43" i="53" s="1"/>
  <c r="T43" i="53" s="1"/>
  <c r="BK57" i="53"/>
  <c r="AY57" i="53"/>
  <c r="BA57" i="53"/>
  <c r="AH41" i="53"/>
  <c r="AK41" i="53" s="1"/>
  <c r="P41" i="53" s="1"/>
  <c r="AR41" i="53"/>
  <c r="AT41" i="53" s="1"/>
  <c r="T41" i="53" s="1"/>
  <c r="CF65" i="53"/>
  <c r="CG65" i="53" s="1"/>
  <c r="BO65" i="53"/>
  <c r="CM65" i="53"/>
  <c r="CK59" i="52"/>
  <c r="BB59" i="52"/>
  <c r="O59" i="52"/>
  <c r="BP65" i="52"/>
  <c r="B65" i="52"/>
  <c r="A67" i="52"/>
  <c r="BQ67" i="52" s="1"/>
  <c r="AZ55" i="52"/>
  <c r="AX55" i="52"/>
  <c r="AF59" i="52"/>
  <c r="F59" i="52"/>
  <c r="AH59" i="52" s="1"/>
  <c r="G59" i="52"/>
  <c r="CF63" i="52"/>
  <c r="CG63" i="52" s="1"/>
  <c r="BO63" i="52"/>
  <c r="CM63" i="52"/>
  <c r="AW59" i="52"/>
  <c r="AV59" i="52"/>
  <c r="AL59" i="52"/>
  <c r="AU59" i="52"/>
  <c r="AW69" i="52"/>
  <c r="AL69" i="52"/>
  <c r="AU69" i="52"/>
  <c r="G60" i="52"/>
  <c r="H59" i="52" s="1"/>
  <c r="H60" i="52" s="1"/>
  <c r="AJ59" i="52" s="1"/>
  <c r="AY55" i="52"/>
  <c r="BH61" i="52"/>
  <c r="BF61" i="52"/>
  <c r="BE61" i="52"/>
  <c r="BI61" i="52"/>
  <c r="C62" i="52"/>
  <c r="C61" i="52"/>
  <c r="F41" i="52"/>
  <c r="AN41" i="52" s="1"/>
  <c r="AP41" i="52" s="1"/>
  <c r="L58" i="52"/>
  <c r="J58" i="52"/>
  <c r="J57" i="52"/>
  <c r="BG57" i="52" s="1"/>
  <c r="L57" i="52"/>
  <c r="BJ57" i="52" s="1"/>
  <c r="AO57" i="52"/>
  <c r="AP57" i="52" s="1"/>
  <c r="N63" i="52"/>
  <c r="AR63" i="52"/>
  <c r="M63" i="52"/>
  <c r="AS63" i="52"/>
  <c r="CB63" i="52"/>
  <c r="AQ37" i="52"/>
  <c r="AM37" i="52"/>
  <c r="CJ37" i="52"/>
  <c r="CL37" i="52" s="1"/>
  <c r="R37" i="52" s="1"/>
  <c r="CI37" i="52"/>
  <c r="CH37" i="52"/>
  <c r="CI55" i="52"/>
  <c r="CJ55" i="52"/>
  <c r="CL55" i="52" s="1"/>
  <c r="R55" i="52" s="1"/>
  <c r="AQ55" i="52"/>
  <c r="S55" i="52" s="1"/>
  <c r="AM55" i="52"/>
  <c r="AR39" i="52"/>
  <c r="AT39" i="52" s="1"/>
  <c r="AH39" i="52"/>
  <c r="AK39" i="52" s="1"/>
  <c r="P39" i="52" s="1"/>
  <c r="AF59" i="51"/>
  <c r="F59" i="51"/>
  <c r="G59" i="51"/>
  <c r="G60" i="51" s="1"/>
  <c r="AH57" i="51"/>
  <c r="J58" i="51"/>
  <c r="J57" i="51"/>
  <c r="L57" i="51"/>
  <c r="L58" i="51"/>
  <c r="A67" i="51"/>
  <c r="BQ67" i="51" s="1"/>
  <c r="BP65" i="51"/>
  <c r="B65" i="51"/>
  <c r="CH37" i="51"/>
  <c r="CI37" i="51"/>
  <c r="Q37" i="51" s="1"/>
  <c r="AM37" i="51"/>
  <c r="AQ37" i="51"/>
  <c r="S37" i="51" s="1"/>
  <c r="CJ37" i="51"/>
  <c r="CL37" i="51" s="1"/>
  <c r="R37" i="51" s="1"/>
  <c r="BB59" i="51"/>
  <c r="O59" i="51"/>
  <c r="AD59" i="51" s="1"/>
  <c r="AT55" i="51"/>
  <c r="AE61" i="51"/>
  <c r="AZ55" i="51"/>
  <c r="AX55" i="51"/>
  <c r="BO63" i="51"/>
  <c r="CF63" i="51"/>
  <c r="CG63" i="51" s="1"/>
  <c r="CM63" i="51"/>
  <c r="AO57" i="51"/>
  <c r="AR39" i="51"/>
  <c r="AT39" i="51" s="1"/>
  <c r="AH39" i="51"/>
  <c r="AK39" i="51" s="1"/>
  <c r="P39" i="51" s="1"/>
  <c r="C62" i="51"/>
  <c r="BI61" i="51"/>
  <c r="BE61" i="51"/>
  <c r="C61" i="51"/>
  <c r="BH61" i="51"/>
  <c r="F41" i="51"/>
  <c r="AN41" i="51" s="1"/>
  <c r="AP41" i="51" s="1"/>
  <c r="BF61" i="51"/>
  <c r="BK55" i="51"/>
  <c r="BA55" i="51"/>
  <c r="AY55" i="51"/>
  <c r="CB63" i="51"/>
  <c r="N63" i="51"/>
  <c r="M63" i="51"/>
  <c r="AO53" i="50"/>
  <c r="AP53" i="50" s="1"/>
  <c r="AS55" i="50"/>
  <c r="AR55" i="50"/>
  <c r="F58" i="50"/>
  <c r="CK57" i="50" s="1"/>
  <c r="I53" i="50"/>
  <c r="CK55" i="50"/>
  <c r="K53" i="50"/>
  <c r="AV53" i="50"/>
  <c r="BC53" i="50"/>
  <c r="BO59" i="50" l="1"/>
  <c r="CM59" i="50"/>
  <c r="CF59" i="50"/>
  <c r="CG59" i="50" s="1"/>
  <c r="AX51" i="50"/>
  <c r="AZ51" i="50"/>
  <c r="BH57" i="50"/>
  <c r="BI57" i="50"/>
  <c r="BE57" i="50"/>
  <c r="F37" i="50"/>
  <c r="BF57" i="50"/>
  <c r="C57" i="50"/>
  <c r="C58" i="50"/>
  <c r="AN35" i="50"/>
  <c r="AP35" i="50" s="1"/>
  <c r="AH35" i="50"/>
  <c r="AK35" i="50" s="1"/>
  <c r="BB55" i="50"/>
  <c r="O55" i="50"/>
  <c r="AD55" i="50" s="1"/>
  <c r="BQ61" i="50"/>
  <c r="BP61" i="50" s="1"/>
  <c r="A63" i="50"/>
  <c r="B61" i="50"/>
  <c r="P33" i="50"/>
  <c r="CH33" i="50"/>
  <c r="AM33" i="50"/>
  <c r="AQ33" i="50"/>
  <c r="CJ33" i="50"/>
  <c r="CL33" i="50" s="1"/>
  <c r="R33" i="50" s="1"/>
  <c r="CI33" i="50"/>
  <c r="Q33" i="50" s="1"/>
  <c r="CN33" i="50" s="1"/>
  <c r="T59" i="50"/>
  <c r="CB59" i="50"/>
  <c r="M59" i="50"/>
  <c r="U59" i="50"/>
  <c r="N59" i="50"/>
  <c r="S59" i="50"/>
  <c r="AI53" i="50"/>
  <c r="H53" i="50"/>
  <c r="H54" i="50" s="1"/>
  <c r="AJ53" i="50" s="1"/>
  <c r="Q31" i="50"/>
  <c r="CN31" i="50" s="1"/>
  <c r="CK53" i="50"/>
  <c r="AR53" i="50"/>
  <c r="AH53" i="50"/>
  <c r="AS53" i="50"/>
  <c r="BK53" i="50"/>
  <c r="G55" i="50"/>
  <c r="G56" i="50"/>
  <c r="AF55" i="50"/>
  <c r="F55" i="50"/>
  <c r="AK51" i="50"/>
  <c r="AL53" i="50"/>
  <c r="AU53" i="50"/>
  <c r="AW53" i="50"/>
  <c r="L53" i="50"/>
  <c r="BJ53" i="50" s="1"/>
  <c r="BL53" i="50" s="1"/>
  <c r="L54" i="50"/>
  <c r="J54" i="50"/>
  <c r="J53" i="50"/>
  <c r="BG53" i="50" s="1"/>
  <c r="CN37" i="51"/>
  <c r="BK55" i="52"/>
  <c r="CH55" i="52"/>
  <c r="AP59" i="53"/>
  <c r="CK59" i="54"/>
  <c r="AS59" i="54"/>
  <c r="AR59" i="54"/>
  <c r="P55" i="56"/>
  <c r="AM55" i="56"/>
  <c r="CI55" i="56"/>
  <c r="Q55" i="56" s="1"/>
  <c r="CH55" i="56"/>
  <c r="AQ55" i="56"/>
  <c r="CJ55" i="56"/>
  <c r="CL55" i="56" s="1"/>
  <c r="R55" i="56" s="1"/>
  <c r="N65" i="56"/>
  <c r="CB65" i="56"/>
  <c r="AE65" i="56" s="1"/>
  <c r="U65" i="56"/>
  <c r="M65" i="56"/>
  <c r="J60" i="56"/>
  <c r="J59" i="56"/>
  <c r="L59" i="56"/>
  <c r="L60" i="56"/>
  <c r="BQ67" i="56"/>
  <c r="BP67" i="56" s="1"/>
  <c r="B67" i="56"/>
  <c r="A69" i="56"/>
  <c r="AF61" i="56"/>
  <c r="F61" i="56"/>
  <c r="G61" i="56"/>
  <c r="G62" i="56" s="1"/>
  <c r="AI61" i="56" s="1"/>
  <c r="AN41" i="56"/>
  <c r="AP41" i="56" s="1"/>
  <c r="AH41" i="56"/>
  <c r="AK41" i="56" s="1"/>
  <c r="H59" i="56"/>
  <c r="H60" i="56" s="1"/>
  <c r="AJ59" i="56" s="1"/>
  <c r="AI59" i="56"/>
  <c r="BO65" i="56"/>
  <c r="CM65" i="56"/>
  <c r="CF65" i="56"/>
  <c r="CG65" i="56" s="1"/>
  <c r="AL59" i="56"/>
  <c r="AW59" i="56"/>
  <c r="AU59" i="56"/>
  <c r="CH57" i="56"/>
  <c r="P39" i="56"/>
  <c r="CI39" i="56"/>
  <c r="CH39" i="56"/>
  <c r="CJ39" i="56"/>
  <c r="CL39" i="56" s="1"/>
  <c r="R39" i="56" s="1"/>
  <c r="AM39" i="56"/>
  <c r="AQ39" i="56"/>
  <c r="S39" i="56" s="1"/>
  <c r="H61" i="56"/>
  <c r="H62" i="56" s="1"/>
  <c r="AJ61" i="56" s="1"/>
  <c r="CI57" i="56"/>
  <c r="Q57" i="56" s="1"/>
  <c r="AH59" i="56"/>
  <c r="AN59" i="56"/>
  <c r="BB61" i="56"/>
  <c r="BC61" i="56" s="1"/>
  <c r="O61" i="56"/>
  <c r="AD61" i="56" s="1"/>
  <c r="C64" i="56"/>
  <c r="C63" i="56"/>
  <c r="BF63" i="56"/>
  <c r="BI63" i="56"/>
  <c r="BH63" i="56"/>
  <c r="BE63" i="56"/>
  <c r="F43" i="56"/>
  <c r="BK57" i="57"/>
  <c r="AQ57" i="57"/>
  <c r="S57" i="57" s="1"/>
  <c r="AM57" i="57"/>
  <c r="Q57" i="58"/>
  <c r="Q37" i="60"/>
  <c r="S65" i="61"/>
  <c r="M65" i="61"/>
  <c r="T65" i="61"/>
  <c r="U65" i="61"/>
  <c r="CB65" i="61"/>
  <c r="N65" i="61"/>
  <c r="BI63" i="61"/>
  <c r="BF63" i="61"/>
  <c r="C64" i="61"/>
  <c r="C63" i="61"/>
  <c r="BH63" i="61"/>
  <c r="BE63" i="61"/>
  <c r="F43" i="61"/>
  <c r="G63" i="61"/>
  <c r="G64" i="61" s="1"/>
  <c r="H63" i="61" s="1"/>
  <c r="H64" i="61" s="1"/>
  <c r="AJ63" i="61" s="1"/>
  <c r="AQ57" i="61"/>
  <c r="S57" i="61" s="1"/>
  <c r="AM57" i="61"/>
  <c r="P57" i="61"/>
  <c r="F61" i="61"/>
  <c r="AF61" i="61"/>
  <c r="G61" i="61"/>
  <c r="G62" i="61" s="1"/>
  <c r="L59" i="61"/>
  <c r="K59" i="61"/>
  <c r="BL59" i="61" s="1"/>
  <c r="BC59" i="61"/>
  <c r="L60" i="61"/>
  <c r="J59" i="61"/>
  <c r="I59" i="61"/>
  <c r="J60" i="61"/>
  <c r="AT63" i="61"/>
  <c r="AE63" i="61"/>
  <c r="BO65" i="61"/>
  <c r="CF65" i="61"/>
  <c r="CG65" i="61" s="1"/>
  <c r="CM65" i="61"/>
  <c r="Q37" i="61"/>
  <c r="CN37" i="61" s="1"/>
  <c r="BM57" i="61"/>
  <c r="AY57" i="61"/>
  <c r="BA57" i="61"/>
  <c r="CK59" i="61"/>
  <c r="AN59" i="61"/>
  <c r="AP59" i="61" s="1"/>
  <c r="BB61" i="61"/>
  <c r="O61" i="61"/>
  <c r="AD61" i="61" s="1"/>
  <c r="AH59" i="61"/>
  <c r="AK59" i="61" s="1"/>
  <c r="AX57" i="61"/>
  <c r="AZ57" i="61"/>
  <c r="CH57" i="61"/>
  <c r="AN41" i="61"/>
  <c r="AP41" i="61" s="1"/>
  <c r="AH41" i="61"/>
  <c r="AK41" i="61" s="1"/>
  <c r="AR41" i="61"/>
  <c r="AT41" i="61" s="1"/>
  <c r="T41" i="61" s="1"/>
  <c r="AV59" i="61"/>
  <c r="AU59" i="61"/>
  <c r="AW59" i="61"/>
  <c r="AL59" i="61"/>
  <c r="BQ67" i="61"/>
  <c r="BP67" i="61" s="1"/>
  <c r="B67" i="61"/>
  <c r="A69" i="61"/>
  <c r="P39" i="61"/>
  <c r="CJ39" i="61"/>
  <c r="CL39" i="61" s="1"/>
  <c r="R39" i="61" s="1"/>
  <c r="CH39" i="61"/>
  <c r="CI39" i="61"/>
  <c r="AQ39" i="61"/>
  <c r="AM39" i="61"/>
  <c r="AE65" i="58"/>
  <c r="AN59" i="51"/>
  <c r="AV57" i="52"/>
  <c r="AV57" i="59"/>
  <c r="Q57" i="61"/>
  <c r="AK57" i="52"/>
  <c r="AL57" i="52" s="1"/>
  <c r="BL59" i="57"/>
  <c r="I57" i="52"/>
  <c r="BK57" i="52" s="1"/>
  <c r="Q39" i="53"/>
  <c r="CN39" i="53" s="1"/>
  <c r="BC59" i="57"/>
  <c r="AO59" i="57"/>
  <c r="AP59" i="57" s="1"/>
  <c r="I57" i="59"/>
  <c r="BM57" i="59" s="1"/>
  <c r="BC57" i="59"/>
  <c r="CN37" i="60"/>
  <c r="AL43" i="61"/>
  <c r="K57" i="52"/>
  <c r="BL57" i="52" s="1"/>
  <c r="I59" i="57"/>
  <c r="BC57" i="52"/>
  <c r="F62" i="54"/>
  <c r="AS61" i="54" s="1"/>
  <c r="P41" i="58"/>
  <c r="AL41" i="58"/>
  <c r="AM41" i="58" s="1"/>
  <c r="K57" i="59"/>
  <c r="BL57" i="59" s="1"/>
  <c r="R53" i="50"/>
  <c r="Q53" i="50"/>
  <c r="Q51" i="50"/>
  <c r="S65" i="59"/>
  <c r="U65" i="59"/>
  <c r="T65" i="59"/>
  <c r="AN59" i="55"/>
  <c r="AK57" i="51"/>
  <c r="P57" i="51" s="1"/>
  <c r="AH61" i="53"/>
  <c r="BK59" i="56"/>
  <c r="Q37" i="59"/>
  <c r="CN37" i="59" s="1"/>
  <c r="Q37" i="55"/>
  <c r="CN37" i="55" s="1"/>
  <c r="BL53" i="60"/>
  <c r="BL55" i="57"/>
  <c r="BK53" i="59"/>
  <c r="Q53" i="59"/>
  <c r="BL53" i="54"/>
  <c r="BL57" i="56"/>
  <c r="Q39" i="58"/>
  <c r="CN39" i="58" s="1"/>
  <c r="CI55" i="59"/>
  <c r="P55" i="59"/>
  <c r="BL53" i="52"/>
  <c r="BL53" i="51"/>
  <c r="BK51" i="50"/>
  <c r="U67" i="53"/>
  <c r="T65" i="55"/>
  <c r="S65" i="55"/>
  <c r="U65" i="55"/>
  <c r="U67" i="58"/>
  <c r="CI57" i="52"/>
  <c r="P57" i="52"/>
  <c r="CH55" i="55"/>
  <c r="P55" i="55"/>
  <c r="CJ57" i="53"/>
  <c r="CL57" i="53" s="1"/>
  <c r="R57" i="53" s="1"/>
  <c r="P57" i="53"/>
  <c r="CJ57" i="57"/>
  <c r="CL57" i="57" s="1"/>
  <c r="R57" i="57" s="1"/>
  <c r="P57" i="57"/>
  <c r="Q55" i="52"/>
  <c r="U65" i="60"/>
  <c r="Q55" i="57"/>
  <c r="U65" i="51"/>
  <c r="S67" i="57"/>
  <c r="U67" i="57"/>
  <c r="T67" i="57"/>
  <c r="Q57" i="57"/>
  <c r="Q53" i="51"/>
  <c r="U65" i="52"/>
  <c r="T65" i="52"/>
  <c r="S65" i="52"/>
  <c r="Q37" i="52"/>
  <c r="CN37" i="52" s="1"/>
  <c r="Q37" i="54"/>
  <c r="CN37" i="54" s="1"/>
  <c r="S65" i="54"/>
  <c r="U65" i="54"/>
  <c r="T65" i="54"/>
  <c r="Q39" i="57"/>
  <c r="CN39" i="57" s="1"/>
  <c r="Q41" i="61"/>
  <c r="AM55" i="54"/>
  <c r="P55" i="54"/>
  <c r="CH57" i="52"/>
  <c r="BK55" i="54"/>
  <c r="CI57" i="53"/>
  <c r="CH55" i="54"/>
  <c r="AZ57" i="57"/>
  <c r="AZ55" i="60"/>
  <c r="AZ55" i="54"/>
  <c r="AP59" i="58"/>
  <c r="BK55" i="60"/>
  <c r="AN61" i="58"/>
  <c r="AH59" i="60"/>
  <c r="BA55" i="59"/>
  <c r="AM55" i="59"/>
  <c r="AM57" i="52"/>
  <c r="CJ55" i="59"/>
  <c r="CL55" i="59" s="1"/>
  <c r="R55" i="59" s="1"/>
  <c r="CH55" i="59"/>
  <c r="CJ57" i="52"/>
  <c r="CL57" i="52" s="1"/>
  <c r="R57" i="52" s="1"/>
  <c r="AP57" i="51"/>
  <c r="BA55" i="52"/>
  <c r="AN59" i="54"/>
  <c r="AN63" i="56"/>
  <c r="AV53" i="59"/>
  <c r="BM57" i="57"/>
  <c r="BM55" i="52"/>
  <c r="BJ55" i="59"/>
  <c r="BL55" i="59" s="1"/>
  <c r="BJ57" i="57"/>
  <c r="AV57" i="57" s="1"/>
  <c r="BJ55" i="52"/>
  <c r="AV55" i="52" s="1"/>
  <c r="AV51" i="50"/>
  <c r="BG55" i="59"/>
  <c r="AV55" i="59" s="1"/>
  <c r="CI55" i="51"/>
  <c r="CJ55" i="51"/>
  <c r="CL55" i="51" s="1"/>
  <c r="R55" i="51" s="1"/>
  <c r="BM59" i="56"/>
  <c r="BM55" i="54"/>
  <c r="BJ55" i="60"/>
  <c r="AV55" i="60" s="1"/>
  <c r="BJ55" i="54"/>
  <c r="AV55" i="54" s="1"/>
  <c r="CI55" i="55"/>
  <c r="BJ59" i="56"/>
  <c r="AV59" i="56" s="1"/>
  <c r="BM55" i="51"/>
  <c r="BM55" i="60"/>
  <c r="AQ55" i="59"/>
  <c r="S55" i="59" s="1"/>
  <c r="BJ55" i="51"/>
  <c r="AV55" i="51" s="1"/>
  <c r="F62" i="59"/>
  <c r="CK61" i="59" s="1"/>
  <c r="AQ57" i="52"/>
  <c r="S57" i="52" s="1"/>
  <c r="AM55" i="55"/>
  <c r="AM57" i="53"/>
  <c r="AQ57" i="53"/>
  <c r="AQ55" i="55"/>
  <c r="S55" i="55" s="1"/>
  <c r="CJ55" i="55"/>
  <c r="CL55" i="55" s="1"/>
  <c r="R55" i="55" s="1"/>
  <c r="F62" i="51"/>
  <c r="F62" i="52"/>
  <c r="CK61" i="52" s="1"/>
  <c r="K57" i="51"/>
  <c r="I57" i="51"/>
  <c r="BG57" i="51" s="1"/>
  <c r="F66" i="61"/>
  <c r="CK65" i="61" s="1"/>
  <c r="AO57" i="54"/>
  <c r="AP57" i="54" s="1"/>
  <c r="BC57" i="51"/>
  <c r="F64" i="53"/>
  <c r="BJ57" i="53"/>
  <c r="AV57" i="53" s="1"/>
  <c r="AU61" i="53"/>
  <c r="AW61" i="53"/>
  <c r="F64" i="58"/>
  <c r="CK63" i="58" s="1"/>
  <c r="BJ59" i="58"/>
  <c r="BL59" i="58" s="1"/>
  <c r="CH57" i="53"/>
  <c r="F62" i="55"/>
  <c r="CK61" i="55" s="1"/>
  <c r="BC57" i="60"/>
  <c r="F62" i="60"/>
  <c r="AO57" i="60"/>
  <c r="AP57" i="60" s="1"/>
  <c r="AI57" i="54"/>
  <c r="AK57" i="54" s="1"/>
  <c r="I57" i="54"/>
  <c r="BG57" i="54" s="1"/>
  <c r="F64" i="57"/>
  <c r="CK63" i="57" s="1"/>
  <c r="K57" i="60"/>
  <c r="AW59" i="55"/>
  <c r="AU59" i="55"/>
  <c r="AL59" i="55"/>
  <c r="AL61" i="58"/>
  <c r="AU61" i="58"/>
  <c r="AW61" i="58"/>
  <c r="AU59" i="54"/>
  <c r="AW59" i="54"/>
  <c r="AL59" i="54"/>
  <c r="AL59" i="60"/>
  <c r="AW59" i="60"/>
  <c r="AU59" i="60"/>
  <c r="AQ57" i="54"/>
  <c r="AK59" i="53"/>
  <c r="CI59" i="53" s="1"/>
  <c r="K57" i="54"/>
  <c r="I59" i="53"/>
  <c r="BG59" i="53" s="1"/>
  <c r="AL61" i="53"/>
  <c r="BC57" i="54"/>
  <c r="BC59" i="58"/>
  <c r="AM55" i="51"/>
  <c r="CH55" i="51"/>
  <c r="K59" i="53"/>
  <c r="BC59" i="53"/>
  <c r="I59" i="58"/>
  <c r="BG59" i="58" s="1"/>
  <c r="I57" i="60"/>
  <c r="BG57" i="60" s="1"/>
  <c r="AI57" i="60"/>
  <c r="AK57" i="60" s="1"/>
  <c r="AM57" i="60" s="1"/>
  <c r="AH59" i="51"/>
  <c r="G61" i="60"/>
  <c r="G62" i="60" s="1"/>
  <c r="AQ55" i="51"/>
  <c r="AK59" i="57"/>
  <c r="AR59" i="52"/>
  <c r="AT59" i="52" s="1"/>
  <c r="T59" i="52" s="1"/>
  <c r="G61" i="54"/>
  <c r="AE63" i="52"/>
  <c r="AR59" i="59"/>
  <c r="AT59" i="59" s="1"/>
  <c r="T59" i="59" s="1"/>
  <c r="AT57" i="59"/>
  <c r="T57" i="59" s="1"/>
  <c r="AN59" i="59"/>
  <c r="AE63" i="59"/>
  <c r="AO57" i="59"/>
  <c r="AP57" i="59" s="1"/>
  <c r="AK57" i="59"/>
  <c r="AI63" i="61"/>
  <c r="AO63" i="61"/>
  <c r="AS65" i="61"/>
  <c r="AD67" i="61"/>
  <c r="AX57" i="60"/>
  <c r="CH55" i="60"/>
  <c r="AQ55" i="60"/>
  <c r="CJ55" i="60"/>
  <c r="CL55" i="60" s="1"/>
  <c r="R55" i="60" s="1"/>
  <c r="CI55" i="60"/>
  <c r="AM55" i="60"/>
  <c r="A69" i="60"/>
  <c r="BQ69" i="60" s="1"/>
  <c r="BP67" i="60"/>
  <c r="B67" i="60"/>
  <c r="C64" i="60"/>
  <c r="BF63" i="60"/>
  <c r="BE63" i="60"/>
  <c r="BI63" i="60"/>
  <c r="BH63" i="60"/>
  <c r="C63" i="60"/>
  <c r="F43" i="60"/>
  <c r="AN43" i="60" s="1"/>
  <c r="AP43" i="60" s="1"/>
  <c r="AY57" i="60"/>
  <c r="AI59" i="60"/>
  <c r="CF65" i="60"/>
  <c r="CG65" i="60" s="1"/>
  <c r="BO65" i="60"/>
  <c r="CM65" i="60"/>
  <c r="F61" i="60"/>
  <c r="AF61" i="60"/>
  <c r="N65" i="60"/>
  <c r="M65" i="60"/>
  <c r="CB65" i="60"/>
  <c r="BB61" i="60"/>
  <c r="O61" i="60"/>
  <c r="AD61" i="60" s="1"/>
  <c r="CH39" i="60"/>
  <c r="AM39" i="60"/>
  <c r="AQ39" i="60"/>
  <c r="CJ39" i="60"/>
  <c r="CL39" i="60" s="1"/>
  <c r="R39" i="60" s="1"/>
  <c r="CI39" i="60"/>
  <c r="AN59" i="60"/>
  <c r="L59" i="60"/>
  <c r="J59" i="60"/>
  <c r="L60" i="60"/>
  <c r="J60" i="60"/>
  <c r="H59" i="60"/>
  <c r="H60" i="60" s="1"/>
  <c r="AJ59" i="60" s="1"/>
  <c r="AR41" i="60"/>
  <c r="AT41" i="60" s="1"/>
  <c r="AH41" i="60"/>
  <c r="AK41" i="60" s="1"/>
  <c r="P41" i="60" s="1"/>
  <c r="CF65" i="59"/>
  <c r="CG65" i="59" s="1"/>
  <c r="BO65" i="59"/>
  <c r="CM65" i="59"/>
  <c r="C64" i="59"/>
  <c r="BF63" i="59"/>
  <c r="BI63" i="59"/>
  <c r="C63" i="59"/>
  <c r="BE63" i="59"/>
  <c r="BH63" i="59"/>
  <c r="F43" i="59"/>
  <c r="AN43" i="59" s="1"/>
  <c r="AP43" i="59" s="1"/>
  <c r="AH41" i="59"/>
  <c r="AK41" i="59" s="1"/>
  <c r="P41" i="59" s="1"/>
  <c r="AR41" i="59"/>
  <c r="AT41" i="59" s="1"/>
  <c r="T41" i="59" s="1"/>
  <c r="N65" i="59"/>
  <c r="M65" i="59"/>
  <c r="CB65" i="59"/>
  <c r="AI59" i="59"/>
  <c r="L60" i="59"/>
  <c r="BC59" i="59"/>
  <c r="I59" i="59"/>
  <c r="L59" i="59"/>
  <c r="J60" i="59"/>
  <c r="K59" i="59"/>
  <c r="BL59" i="59" s="1"/>
  <c r="J59" i="59"/>
  <c r="BB61" i="59"/>
  <c r="O61" i="59"/>
  <c r="AD61" i="59" s="1"/>
  <c r="BK57" i="59"/>
  <c r="AT63" i="59"/>
  <c r="AU59" i="59"/>
  <c r="AW59" i="59"/>
  <c r="AL59" i="59"/>
  <c r="AV59" i="59"/>
  <c r="CJ39" i="59"/>
  <c r="CL39" i="59" s="1"/>
  <c r="R39" i="59" s="1"/>
  <c r="CI39" i="59"/>
  <c r="CH39" i="59"/>
  <c r="AM39" i="59"/>
  <c r="AQ39" i="59"/>
  <c r="S39" i="59" s="1"/>
  <c r="AF61" i="59"/>
  <c r="F61" i="59"/>
  <c r="G61" i="59"/>
  <c r="G62" i="59" s="1"/>
  <c r="H61" i="59" s="1"/>
  <c r="H62" i="59" s="1"/>
  <c r="AJ61" i="59" s="1"/>
  <c r="AY57" i="59"/>
  <c r="BA57" i="59"/>
  <c r="A69" i="59"/>
  <c r="BQ69" i="59" s="1"/>
  <c r="BP67" i="59"/>
  <c r="B67" i="59"/>
  <c r="H59" i="59"/>
  <c r="H60" i="59" s="1"/>
  <c r="AJ59" i="59" s="1"/>
  <c r="AX57" i="59"/>
  <c r="AZ57" i="59"/>
  <c r="AE65" i="57"/>
  <c r="AR61" i="57"/>
  <c r="AT61" i="57" s="1"/>
  <c r="T61" i="57" s="1"/>
  <c r="AO61" i="56"/>
  <c r="AK57" i="55"/>
  <c r="AT63" i="55"/>
  <c r="AE65" i="53"/>
  <c r="F63" i="58"/>
  <c r="AF63" i="58"/>
  <c r="G63" i="58"/>
  <c r="G64" i="58" s="1"/>
  <c r="BP69" i="58"/>
  <c r="B69" i="58"/>
  <c r="BH65" i="58"/>
  <c r="BF65" i="58"/>
  <c r="BJ65" i="58"/>
  <c r="BE65" i="58"/>
  <c r="C66" i="58"/>
  <c r="F66" i="58" s="1"/>
  <c r="BI65" i="58"/>
  <c r="C65" i="58"/>
  <c r="BG65" i="58"/>
  <c r="F45" i="58"/>
  <c r="AH61" i="58"/>
  <c r="AN43" i="58"/>
  <c r="AP43" i="58" s="1"/>
  <c r="AH43" i="58"/>
  <c r="AK43" i="58" s="1"/>
  <c r="P43" i="58" s="1"/>
  <c r="BB63" i="58"/>
  <c r="O63" i="58"/>
  <c r="AD63" i="58" s="1"/>
  <c r="CH41" i="58"/>
  <c r="CJ41" i="58"/>
  <c r="CL41" i="58" s="1"/>
  <c r="R41" i="58" s="1"/>
  <c r="CI41" i="58"/>
  <c r="AQ41" i="58"/>
  <c r="S41" i="58" s="1"/>
  <c r="AX59" i="58"/>
  <c r="AZ59" i="58"/>
  <c r="AI61" i="58"/>
  <c r="AO61" i="58"/>
  <c r="CF67" i="58"/>
  <c r="CG67" i="58" s="1"/>
  <c r="BO67" i="58"/>
  <c r="CM67" i="58"/>
  <c r="L62" i="58"/>
  <c r="L61" i="58"/>
  <c r="J61" i="58"/>
  <c r="J62" i="58"/>
  <c r="AY59" i="58"/>
  <c r="BA59" i="58"/>
  <c r="N67" i="58"/>
  <c r="M67" i="58"/>
  <c r="CB67" i="58"/>
  <c r="AQ59" i="58"/>
  <c r="AM59" i="58"/>
  <c r="CI59" i="58"/>
  <c r="CH59" i="58"/>
  <c r="CJ59" i="58"/>
  <c r="CL59" i="58" s="1"/>
  <c r="R59" i="58" s="1"/>
  <c r="N67" i="57"/>
  <c r="M67" i="57"/>
  <c r="CB67" i="57"/>
  <c r="F63" i="57"/>
  <c r="AF63" i="57"/>
  <c r="G63" i="57"/>
  <c r="G64" i="57" s="1"/>
  <c r="BB63" i="57"/>
  <c r="O63" i="57"/>
  <c r="AD63" i="57" s="1"/>
  <c r="CI41" i="57"/>
  <c r="CH41" i="57"/>
  <c r="AQ41" i="57"/>
  <c r="AM41" i="57"/>
  <c r="CJ41" i="57"/>
  <c r="CL41" i="57" s="1"/>
  <c r="R41" i="57" s="1"/>
  <c r="CF67" i="57"/>
  <c r="CG67" i="57" s="1"/>
  <c r="BO67" i="57"/>
  <c r="CM67" i="57"/>
  <c r="AH43" i="57"/>
  <c r="AK43" i="57" s="1"/>
  <c r="P43" i="57" s="1"/>
  <c r="AN43" i="57"/>
  <c r="AP43" i="57" s="1"/>
  <c r="AI61" i="57"/>
  <c r="AK61" i="57" s="1"/>
  <c r="P61" i="57" s="1"/>
  <c r="AO61" i="57"/>
  <c r="BH65" i="57"/>
  <c r="C65" i="57"/>
  <c r="BF65" i="57"/>
  <c r="BE65" i="57"/>
  <c r="C66" i="57"/>
  <c r="BI65" i="57"/>
  <c r="F45" i="57"/>
  <c r="AR45" i="57" s="1"/>
  <c r="AT45" i="57" s="1"/>
  <c r="T45" i="57" s="1"/>
  <c r="BK59" i="57"/>
  <c r="BM59" i="57"/>
  <c r="BA59" i="57"/>
  <c r="AY59" i="57"/>
  <c r="AN61" i="57"/>
  <c r="J62" i="57"/>
  <c r="L61" i="57"/>
  <c r="L62" i="57"/>
  <c r="BC61" i="57"/>
  <c r="K61" i="57"/>
  <c r="BL61" i="57" s="1"/>
  <c r="J61" i="57"/>
  <c r="I61" i="57"/>
  <c r="AZ59" i="57"/>
  <c r="AX59" i="57"/>
  <c r="BP69" i="57"/>
  <c r="B69" i="57"/>
  <c r="BK57" i="55"/>
  <c r="BM57" i="55"/>
  <c r="BA57" i="55"/>
  <c r="AY57" i="55"/>
  <c r="AZ57" i="55"/>
  <c r="AX57" i="55"/>
  <c r="AQ39" i="55"/>
  <c r="S39" i="55" s="1"/>
  <c r="AM39" i="55"/>
  <c r="CJ39" i="55"/>
  <c r="CL39" i="55" s="1"/>
  <c r="R39" i="55" s="1"/>
  <c r="CH39" i="55"/>
  <c r="CI39" i="55"/>
  <c r="A69" i="55"/>
  <c r="BQ69" i="55" s="1"/>
  <c r="B67" i="55"/>
  <c r="BP67" i="55"/>
  <c r="AH59" i="55"/>
  <c r="C64" i="55"/>
  <c r="BF63" i="55"/>
  <c r="BH63" i="55"/>
  <c r="BE63" i="55"/>
  <c r="BI63" i="55"/>
  <c r="C63" i="55"/>
  <c r="F43" i="55"/>
  <c r="AR43" i="55" s="1"/>
  <c r="AT43" i="55" s="1"/>
  <c r="T43" i="55" s="1"/>
  <c r="AE63" i="55"/>
  <c r="AF61" i="55"/>
  <c r="F61" i="55"/>
  <c r="G61" i="55"/>
  <c r="G62" i="55" s="1"/>
  <c r="H61" i="55" s="1"/>
  <c r="H62" i="55" s="1"/>
  <c r="AJ61" i="55" s="1"/>
  <c r="CM65" i="55"/>
  <c r="CF65" i="55"/>
  <c r="CG65" i="55" s="1"/>
  <c r="BO65" i="55"/>
  <c r="AR41" i="55"/>
  <c r="AT41" i="55" s="1"/>
  <c r="T41" i="55" s="1"/>
  <c r="AH41" i="55"/>
  <c r="AK41" i="55" s="1"/>
  <c r="BB61" i="55"/>
  <c r="O61" i="55"/>
  <c r="AD61" i="55" s="1"/>
  <c r="J60" i="55"/>
  <c r="J59" i="55"/>
  <c r="L59" i="55"/>
  <c r="K59" i="55" s="1"/>
  <c r="L60" i="55"/>
  <c r="CB65" i="55"/>
  <c r="N65" i="55"/>
  <c r="M65" i="55"/>
  <c r="AI59" i="55"/>
  <c r="AO59" i="55"/>
  <c r="L60" i="54"/>
  <c r="J59" i="54"/>
  <c r="J60" i="54"/>
  <c r="L59" i="54"/>
  <c r="BA57" i="54"/>
  <c r="AY57" i="54"/>
  <c r="O61" i="54"/>
  <c r="BB61" i="54"/>
  <c r="G62" i="54"/>
  <c r="H61" i="54" s="1"/>
  <c r="H62" i="54" s="1"/>
  <c r="AJ61" i="54" s="1"/>
  <c r="AI59" i="54"/>
  <c r="CH39" i="54"/>
  <c r="CJ39" i="54"/>
  <c r="CL39" i="54" s="1"/>
  <c r="R39" i="54" s="1"/>
  <c r="CI39" i="54"/>
  <c r="AM39" i="54"/>
  <c r="AQ39" i="54"/>
  <c r="F61" i="54"/>
  <c r="AF61" i="54"/>
  <c r="AD61" i="54"/>
  <c r="AH59" i="54"/>
  <c r="C64" i="54"/>
  <c r="BJ63" i="54"/>
  <c r="BF63" i="54"/>
  <c r="BG63" i="54"/>
  <c r="F64" i="54"/>
  <c r="BE63" i="54"/>
  <c r="BI63" i="54"/>
  <c r="C63" i="54"/>
  <c r="BH63" i="54"/>
  <c r="F43" i="54"/>
  <c r="AX57" i="54"/>
  <c r="A69" i="54"/>
  <c r="BQ69" i="54" s="1"/>
  <c r="BP67" i="54"/>
  <c r="B67" i="54"/>
  <c r="N65" i="54"/>
  <c r="M65" i="54"/>
  <c r="CB65" i="54"/>
  <c r="H59" i="54"/>
  <c r="H60" i="54" s="1"/>
  <c r="AJ59" i="54" s="1"/>
  <c r="AR41" i="54"/>
  <c r="AT41" i="54" s="1"/>
  <c r="AH41" i="54"/>
  <c r="AK41" i="54" s="1"/>
  <c r="P41" i="54" s="1"/>
  <c r="CF65" i="54"/>
  <c r="CG65" i="54" s="1"/>
  <c r="BO65" i="54"/>
  <c r="CM65" i="54"/>
  <c r="N67" i="53"/>
  <c r="M67" i="53"/>
  <c r="CB67" i="53"/>
  <c r="BH65" i="53"/>
  <c r="BE65" i="53"/>
  <c r="C66" i="53"/>
  <c r="BI65" i="53"/>
  <c r="BF65" i="53"/>
  <c r="C65" i="53"/>
  <c r="F45" i="53"/>
  <c r="AH43" i="53"/>
  <c r="AK43" i="53" s="1"/>
  <c r="P43" i="53" s="1"/>
  <c r="AN43" i="53"/>
  <c r="AP43" i="53" s="1"/>
  <c r="BP69" i="53"/>
  <c r="B69" i="53"/>
  <c r="AX59" i="53"/>
  <c r="AY59" i="53"/>
  <c r="BA59" i="53"/>
  <c r="AI61" i="53"/>
  <c r="L62" i="53"/>
  <c r="L61" i="53"/>
  <c r="J62" i="53"/>
  <c r="J61" i="53"/>
  <c r="AQ41" i="53"/>
  <c r="S41" i="53" s="1"/>
  <c r="AM41" i="53"/>
  <c r="CJ41" i="53"/>
  <c r="CL41" i="53" s="1"/>
  <c r="CI41" i="53"/>
  <c r="CH41" i="53"/>
  <c r="F63" i="53"/>
  <c r="AF63" i="53"/>
  <c r="BB63" i="53"/>
  <c r="O63" i="53"/>
  <c r="AD63" i="53" s="1"/>
  <c r="AN61" i="53"/>
  <c r="CK63" i="53"/>
  <c r="CF67" i="53"/>
  <c r="CG67" i="53" s="1"/>
  <c r="BO67" i="53"/>
  <c r="CM67" i="53"/>
  <c r="G63" i="53"/>
  <c r="G64" i="53" s="1"/>
  <c r="H63" i="53" s="1"/>
  <c r="H64" i="53" s="1"/>
  <c r="AJ63" i="53" s="1"/>
  <c r="H61" i="53"/>
  <c r="H62" i="53" s="1"/>
  <c r="AJ61" i="53" s="1"/>
  <c r="CJ39" i="52"/>
  <c r="CL39" i="52" s="1"/>
  <c r="R39" i="52" s="1"/>
  <c r="CI39" i="52"/>
  <c r="AM39" i="52"/>
  <c r="AQ39" i="52"/>
  <c r="CH39" i="52"/>
  <c r="BB61" i="52"/>
  <c r="O61" i="52"/>
  <c r="AD61" i="52" s="1"/>
  <c r="AY57" i="52"/>
  <c r="BA57" i="52"/>
  <c r="AT63" i="52"/>
  <c r="AF61" i="52"/>
  <c r="F61" i="52"/>
  <c r="G61" i="52"/>
  <c r="G62" i="52" s="1"/>
  <c r="H61" i="52" s="1"/>
  <c r="H62" i="52" s="1"/>
  <c r="AJ61" i="52" s="1"/>
  <c r="B67" i="52"/>
  <c r="A69" i="52"/>
  <c r="BQ69" i="52" s="1"/>
  <c r="BP67" i="52"/>
  <c r="J60" i="52"/>
  <c r="I59" i="52"/>
  <c r="L59" i="52"/>
  <c r="L60" i="52"/>
  <c r="K59" i="52"/>
  <c r="BL59" i="52" s="1"/>
  <c r="J59" i="52"/>
  <c r="BC59" i="52"/>
  <c r="C64" i="52"/>
  <c r="BF63" i="52"/>
  <c r="BH63" i="52"/>
  <c r="BI63" i="52"/>
  <c r="C63" i="52"/>
  <c r="BE63" i="52"/>
  <c r="F43" i="52"/>
  <c r="AR43" i="52" s="1"/>
  <c r="AT43" i="52" s="1"/>
  <c r="T43" i="52" s="1"/>
  <c r="CM65" i="52"/>
  <c r="BO65" i="52"/>
  <c r="CF65" i="52"/>
  <c r="CG65" i="52" s="1"/>
  <c r="AN59" i="52"/>
  <c r="CB65" i="52"/>
  <c r="N65" i="52"/>
  <c r="M65" i="52"/>
  <c r="AX57" i="52"/>
  <c r="AZ57" i="52"/>
  <c r="AR41" i="52"/>
  <c r="AT41" i="52" s="1"/>
  <c r="T41" i="52" s="1"/>
  <c r="AH41" i="52"/>
  <c r="AK41" i="52" s="1"/>
  <c r="P41" i="52" s="1"/>
  <c r="AI59" i="52"/>
  <c r="AK59" i="52" s="1"/>
  <c r="P59" i="52" s="1"/>
  <c r="AO59" i="52"/>
  <c r="BH63" i="51"/>
  <c r="C64" i="51"/>
  <c r="BI63" i="51"/>
  <c r="BE63" i="51"/>
  <c r="C63" i="51"/>
  <c r="BF63" i="51"/>
  <c r="F43" i="51"/>
  <c r="AU59" i="51"/>
  <c r="AW59" i="51"/>
  <c r="AL59" i="51"/>
  <c r="CJ57" i="51"/>
  <c r="CL57" i="51" s="1"/>
  <c r="CI57" i="51"/>
  <c r="CH57" i="51"/>
  <c r="AM57" i="51"/>
  <c r="AQ57" i="51"/>
  <c r="AE63" i="51"/>
  <c r="AR41" i="51"/>
  <c r="AT41" i="51" s="1"/>
  <c r="AH41" i="51"/>
  <c r="AK41" i="51" s="1"/>
  <c r="P41" i="51" s="1"/>
  <c r="BB61" i="51"/>
  <c r="O61" i="51"/>
  <c r="AD61" i="51" s="1"/>
  <c r="CJ39" i="51"/>
  <c r="CL39" i="51" s="1"/>
  <c r="R39" i="51" s="1"/>
  <c r="CI39" i="51"/>
  <c r="CH39" i="51"/>
  <c r="AM39" i="51"/>
  <c r="AQ39" i="51"/>
  <c r="CF65" i="51"/>
  <c r="CG65" i="51" s="1"/>
  <c r="BO65" i="51"/>
  <c r="CM65" i="51"/>
  <c r="BK57" i="51"/>
  <c r="AI59" i="51"/>
  <c r="N65" i="51"/>
  <c r="CB65" i="51"/>
  <c r="M65" i="51"/>
  <c r="H59" i="51"/>
  <c r="H60" i="51" s="1"/>
  <c r="AJ59" i="51" s="1"/>
  <c r="F61" i="51"/>
  <c r="AH61" i="51" s="1"/>
  <c r="AF61" i="51"/>
  <c r="G61" i="51"/>
  <c r="G62" i="51" s="1"/>
  <c r="L60" i="51"/>
  <c r="J59" i="51"/>
  <c r="J60" i="51"/>
  <c r="L59" i="51"/>
  <c r="A69" i="51"/>
  <c r="BQ69" i="51" s="1"/>
  <c r="BP67" i="51"/>
  <c r="B67" i="51"/>
  <c r="BA57" i="51"/>
  <c r="AY57" i="51"/>
  <c r="AX57" i="51"/>
  <c r="AZ57" i="51"/>
  <c r="AT55" i="50"/>
  <c r="T55" i="50" s="1"/>
  <c r="F60" i="50"/>
  <c r="AS57" i="50"/>
  <c r="AR57" i="50"/>
  <c r="AN39" i="50"/>
  <c r="AP39" i="50" s="1"/>
  <c r="BM53" i="50"/>
  <c r="AX53" i="50" l="1"/>
  <c r="AZ53" i="50"/>
  <c r="CM61" i="50"/>
  <c r="CF61" i="50"/>
  <c r="CG61" i="50" s="1"/>
  <c r="BO61" i="50"/>
  <c r="J56" i="50"/>
  <c r="J55" i="50"/>
  <c r="BG55" i="50" s="1"/>
  <c r="AV55" i="50" s="1"/>
  <c r="L56" i="50"/>
  <c r="K55" i="50"/>
  <c r="L55" i="50"/>
  <c r="BJ55" i="50" s="1"/>
  <c r="AE57" i="50"/>
  <c r="F57" i="50"/>
  <c r="AF57" i="50"/>
  <c r="BA53" i="50"/>
  <c r="AY53" i="50"/>
  <c r="H55" i="50"/>
  <c r="H56" i="50" s="1"/>
  <c r="AJ55" i="50" s="1"/>
  <c r="AI55" i="50"/>
  <c r="BQ63" i="50"/>
  <c r="BP63" i="50" s="1"/>
  <c r="A65" i="50"/>
  <c r="B63" i="50"/>
  <c r="P35" i="50"/>
  <c r="AM35" i="50"/>
  <c r="CJ35" i="50"/>
  <c r="CL35" i="50" s="1"/>
  <c r="R35" i="50" s="1"/>
  <c r="AQ35" i="50"/>
  <c r="CH35" i="50"/>
  <c r="CI35" i="50"/>
  <c r="Q35" i="50" s="1"/>
  <c r="T61" i="50"/>
  <c r="CB61" i="50"/>
  <c r="S61" i="50"/>
  <c r="M61" i="50"/>
  <c r="U61" i="50"/>
  <c r="N61" i="50"/>
  <c r="AN37" i="50"/>
  <c r="AP37" i="50" s="1"/>
  <c r="AR37" i="50"/>
  <c r="AT37" i="50" s="1"/>
  <c r="T37" i="50" s="1"/>
  <c r="AH37" i="50"/>
  <c r="AK37" i="50" s="1"/>
  <c r="BE59" i="50"/>
  <c r="BF59" i="50"/>
  <c r="C59" i="50"/>
  <c r="F39" i="50"/>
  <c r="BI59" i="50"/>
  <c r="BH59" i="50"/>
  <c r="C60" i="50"/>
  <c r="P51" i="50"/>
  <c r="AQ51" i="50"/>
  <c r="S51" i="50" s="1"/>
  <c r="CI51" i="50"/>
  <c r="CJ51" i="50"/>
  <c r="CL51" i="50" s="1"/>
  <c r="CH51" i="50"/>
  <c r="AM51" i="50"/>
  <c r="AK53" i="50"/>
  <c r="I55" i="50"/>
  <c r="BK55" i="50" s="1"/>
  <c r="BC55" i="50"/>
  <c r="AN55" i="50"/>
  <c r="AH55" i="50"/>
  <c r="AT53" i="50"/>
  <c r="T53" i="50" s="1"/>
  <c r="AL55" i="50"/>
  <c r="AW55" i="50"/>
  <c r="AU55" i="50"/>
  <c r="AG57" i="50"/>
  <c r="O57" i="50"/>
  <c r="AD57" i="50" s="1"/>
  <c r="BB57" i="50"/>
  <c r="CO31" i="50"/>
  <c r="CO33" i="50" s="1"/>
  <c r="AR61" i="51"/>
  <c r="AS61" i="51"/>
  <c r="CK61" i="51"/>
  <c r="AE65" i="51"/>
  <c r="BM57" i="52"/>
  <c r="AT59" i="54"/>
  <c r="T59" i="54" s="1"/>
  <c r="AH43" i="56"/>
  <c r="AK43" i="56" s="1"/>
  <c r="AN43" i="56"/>
  <c r="AP43" i="56" s="1"/>
  <c r="AN61" i="56"/>
  <c r="AH61" i="56"/>
  <c r="AK61" i="56" s="1"/>
  <c r="I61" i="56"/>
  <c r="AF63" i="56"/>
  <c r="G63" i="56"/>
  <c r="F63" i="56"/>
  <c r="Q39" i="56"/>
  <c r="CN39" i="56" s="1"/>
  <c r="BE65" i="56"/>
  <c r="BF65" i="56"/>
  <c r="C66" i="56"/>
  <c r="F45" i="56"/>
  <c r="BI65" i="56"/>
  <c r="BH65" i="56"/>
  <c r="C65" i="56"/>
  <c r="P41" i="56"/>
  <c r="CI41" i="56"/>
  <c r="AM41" i="56"/>
  <c r="CH41" i="56"/>
  <c r="AQ41" i="56"/>
  <c r="CJ41" i="56"/>
  <c r="CL41" i="56" s="1"/>
  <c r="R41" i="56" s="1"/>
  <c r="BA59" i="56"/>
  <c r="AY59" i="56"/>
  <c r="U67" i="56"/>
  <c r="CB67" i="56"/>
  <c r="N67" i="56"/>
  <c r="M67" i="56"/>
  <c r="AZ59" i="56"/>
  <c r="AX59" i="56"/>
  <c r="G64" i="56"/>
  <c r="H63" i="56" s="1"/>
  <c r="H64" i="56" s="1"/>
  <c r="AJ63" i="56" s="1"/>
  <c r="K61" i="56"/>
  <c r="BB63" i="56"/>
  <c r="O63" i="56"/>
  <c r="AD63" i="56" s="1"/>
  <c r="F64" i="56"/>
  <c r="AO59" i="56"/>
  <c r="AP59" i="56" s="1"/>
  <c r="BQ69" i="56"/>
  <c r="BP69" i="56" s="1"/>
  <c r="B69" i="56"/>
  <c r="AP61" i="56"/>
  <c r="J62" i="56"/>
  <c r="L61" i="56"/>
  <c r="J61" i="56"/>
  <c r="L62" i="56"/>
  <c r="AL61" i="56"/>
  <c r="AU61" i="56"/>
  <c r="AW61" i="56"/>
  <c r="AK59" i="56"/>
  <c r="CM67" i="56"/>
  <c r="CF67" i="56"/>
  <c r="CG67" i="56" s="1"/>
  <c r="BO67" i="56"/>
  <c r="AP61" i="58"/>
  <c r="CK61" i="60"/>
  <c r="AS61" i="60"/>
  <c r="AR61" i="60"/>
  <c r="AT61" i="60" s="1"/>
  <c r="T61" i="60" s="1"/>
  <c r="AU61" i="61"/>
  <c r="AL61" i="61"/>
  <c r="AW61" i="61"/>
  <c r="L61" i="61"/>
  <c r="J61" i="61"/>
  <c r="L62" i="61"/>
  <c r="AY61" i="61" s="1"/>
  <c r="J62" i="61"/>
  <c r="AX61" i="61" s="1"/>
  <c r="I61" i="61"/>
  <c r="BG61" i="61" s="1"/>
  <c r="BM61" i="61" s="1"/>
  <c r="Q39" i="61"/>
  <c r="CN39" i="61" s="1"/>
  <c r="CN41" i="61" s="1"/>
  <c r="BQ69" i="61"/>
  <c r="BP69" i="61" s="1"/>
  <c r="B69" i="61"/>
  <c r="P41" i="61"/>
  <c r="AQ41" i="61"/>
  <c r="S41" i="61" s="1"/>
  <c r="AM41" i="61"/>
  <c r="CI41" i="61"/>
  <c r="CH41" i="61"/>
  <c r="CJ41" i="61"/>
  <c r="CL41" i="61" s="1"/>
  <c r="R41" i="61" s="1"/>
  <c r="BE65" i="61"/>
  <c r="F45" i="61"/>
  <c r="BH65" i="61"/>
  <c r="BI65" i="61"/>
  <c r="BF65" i="61"/>
  <c r="C65" i="61"/>
  <c r="C66" i="61"/>
  <c r="BM59" i="61"/>
  <c r="BK59" i="61"/>
  <c r="AN61" i="61"/>
  <c r="AH61" i="61"/>
  <c r="AF63" i="61"/>
  <c r="F63" i="61"/>
  <c r="M67" i="61"/>
  <c r="S67" i="61"/>
  <c r="CB67" i="61"/>
  <c r="U67" i="61"/>
  <c r="T67" i="61"/>
  <c r="N67" i="61"/>
  <c r="AY59" i="61"/>
  <c r="BA59" i="61"/>
  <c r="H61" i="61"/>
  <c r="H62" i="61" s="1"/>
  <c r="AJ61" i="61" s="1"/>
  <c r="AI61" i="61"/>
  <c r="AO61" i="61"/>
  <c r="AZ59" i="61"/>
  <c r="AX59" i="61"/>
  <c r="K61" i="61"/>
  <c r="BC61" i="61"/>
  <c r="CM67" i="61"/>
  <c r="CF67" i="61"/>
  <c r="CG67" i="61" s="1"/>
  <c r="BO67" i="61"/>
  <c r="P59" i="61"/>
  <c r="AM59" i="61"/>
  <c r="CJ59" i="61"/>
  <c r="CL59" i="61" s="1"/>
  <c r="R59" i="61" s="1"/>
  <c r="CH59" i="61"/>
  <c r="CI59" i="61"/>
  <c r="AQ59" i="61"/>
  <c r="S59" i="61" s="1"/>
  <c r="AN43" i="61"/>
  <c r="AP43" i="61" s="1"/>
  <c r="AR43" i="61"/>
  <c r="AT43" i="61" s="1"/>
  <c r="T43" i="61" s="1"/>
  <c r="AH43" i="61"/>
  <c r="AK43" i="61" s="1"/>
  <c r="BB63" i="61"/>
  <c r="O63" i="61"/>
  <c r="AD63" i="61" s="1"/>
  <c r="AE65" i="61"/>
  <c r="AE67" i="58"/>
  <c r="AN63" i="53"/>
  <c r="CK61" i="54"/>
  <c r="AR61" i="54"/>
  <c r="AP59" i="55"/>
  <c r="CN41" i="53"/>
  <c r="AN65" i="56"/>
  <c r="F64" i="60"/>
  <c r="Q55" i="55"/>
  <c r="Q57" i="52"/>
  <c r="AQ57" i="59"/>
  <c r="S57" i="59" s="1"/>
  <c r="AL57" i="59"/>
  <c r="AM57" i="59" s="1"/>
  <c r="P59" i="57"/>
  <c r="AL59" i="57"/>
  <c r="AM59" i="57" s="1"/>
  <c r="F64" i="51"/>
  <c r="AE67" i="53"/>
  <c r="AN61" i="54"/>
  <c r="P41" i="55"/>
  <c r="AL41" i="55"/>
  <c r="Q41" i="58"/>
  <c r="CN41" i="58" s="1"/>
  <c r="Q43" i="61"/>
  <c r="AD63" i="60"/>
  <c r="AW63" i="60" s="1"/>
  <c r="AD63" i="51"/>
  <c r="AL39" i="50"/>
  <c r="U67" i="59"/>
  <c r="R57" i="51"/>
  <c r="AH61" i="52"/>
  <c r="AH63" i="57"/>
  <c r="AH61" i="60"/>
  <c r="Q55" i="54"/>
  <c r="Q57" i="51"/>
  <c r="Q39" i="54"/>
  <c r="CN39" i="54" s="1"/>
  <c r="Q39" i="55"/>
  <c r="CN39" i="55" s="1"/>
  <c r="BL55" i="51"/>
  <c r="Q39" i="59"/>
  <c r="CN39" i="59" s="1"/>
  <c r="CI57" i="59"/>
  <c r="P57" i="59"/>
  <c r="BK55" i="59"/>
  <c r="BL55" i="54"/>
  <c r="Q55" i="59"/>
  <c r="BL55" i="60"/>
  <c r="BL55" i="52"/>
  <c r="BL57" i="53"/>
  <c r="BL57" i="57"/>
  <c r="BL59" i="56"/>
  <c r="Q39" i="60"/>
  <c r="CN39" i="60" s="1"/>
  <c r="BK61" i="61"/>
  <c r="Q37" i="50"/>
  <c r="R69" i="58"/>
  <c r="Q69" i="58"/>
  <c r="U69" i="58"/>
  <c r="U71" i="58" s="1"/>
  <c r="U75" i="58" s="1"/>
  <c r="U76" i="58" s="1"/>
  <c r="CJ61" i="56"/>
  <c r="CL61" i="56" s="1"/>
  <c r="R61" i="56" s="1"/>
  <c r="P61" i="56"/>
  <c r="Q55" i="60"/>
  <c r="CJ57" i="60"/>
  <c r="CL57" i="60" s="1"/>
  <c r="R57" i="60" s="1"/>
  <c r="P57" i="60"/>
  <c r="S69" i="57"/>
  <c r="U69" i="57"/>
  <c r="U71" i="57" s="1"/>
  <c r="U75" i="57" s="1"/>
  <c r="U76" i="57" s="1"/>
  <c r="T69" i="57"/>
  <c r="T67" i="60"/>
  <c r="U67" i="60"/>
  <c r="S67" i="60"/>
  <c r="Q55" i="51"/>
  <c r="Q57" i="53"/>
  <c r="U69" i="53"/>
  <c r="S67" i="54"/>
  <c r="U67" i="54"/>
  <c r="T67" i="54"/>
  <c r="U67" i="55"/>
  <c r="Q41" i="57"/>
  <c r="CN41" i="57" s="1"/>
  <c r="Q59" i="58"/>
  <c r="AQ59" i="53"/>
  <c r="P59" i="53"/>
  <c r="S67" i="51"/>
  <c r="U67" i="51"/>
  <c r="T67" i="51"/>
  <c r="Q39" i="51"/>
  <c r="CN39" i="51" s="1"/>
  <c r="U67" i="52"/>
  <c r="T67" i="52"/>
  <c r="S67" i="52"/>
  <c r="Q39" i="52"/>
  <c r="CN39" i="52" s="1"/>
  <c r="CI57" i="55"/>
  <c r="Q57" i="55" s="1"/>
  <c r="P57" i="55"/>
  <c r="AM57" i="54"/>
  <c r="P57" i="54"/>
  <c r="BA57" i="60"/>
  <c r="AZ57" i="54"/>
  <c r="CH59" i="57"/>
  <c r="AH61" i="59"/>
  <c r="AZ57" i="60"/>
  <c r="BK59" i="53"/>
  <c r="AZ59" i="53"/>
  <c r="BK57" i="54"/>
  <c r="BM55" i="59"/>
  <c r="BM57" i="54"/>
  <c r="BJ57" i="54"/>
  <c r="AV57" i="54" s="1"/>
  <c r="BJ61" i="56"/>
  <c r="AV61" i="56" s="1"/>
  <c r="BM57" i="51"/>
  <c r="BJ57" i="60"/>
  <c r="AV57" i="60" s="1"/>
  <c r="AO63" i="56"/>
  <c r="AP63" i="56" s="1"/>
  <c r="BM57" i="60"/>
  <c r="BJ57" i="51"/>
  <c r="AV57" i="51" s="1"/>
  <c r="BM59" i="53"/>
  <c r="BJ59" i="53"/>
  <c r="AV59" i="53" s="1"/>
  <c r="F66" i="57"/>
  <c r="G63" i="60"/>
  <c r="CH57" i="55"/>
  <c r="CI59" i="57"/>
  <c r="AN63" i="58"/>
  <c r="CJ59" i="53"/>
  <c r="CL59" i="53" s="1"/>
  <c r="R59" i="53" s="1"/>
  <c r="CH59" i="53"/>
  <c r="AM59" i="53"/>
  <c r="AQ57" i="55"/>
  <c r="S57" i="55" s="1"/>
  <c r="I63" i="56"/>
  <c r="BG63" i="56" s="1"/>
  <c r="AQ59" i="57"/>
  <c r="S59" i="57" s="1"/>
  <c r="CJ59" i="57"/>
  <c r="CL59" i="57" s="1"/>
  <c r="R59" i="57" s="1"/>
  <c r="BK57" i="60"/>
  <c r="I63" i="61"/>
  <c r="BG63" i="61" s="1"/>
  <c r="CJ57" i="54"/>
  <c r="CL57" i="54" s="1"/>
  <c r="R57" i="54" s="1"/>
  <c r="AM57" i="55"/>
  <c r="AH61" i="55"/>
  <c r="AE65" i="55"/>
  <c r="AH63" i="58"/>
  <c r="F64" i="52"/>
  <c r="CK63" i="52" s="1"/>
  <c r="CH57" i="54"/>
  <c r="AU61" i="59"/>
  <c r="AW61" i="59"/>
  <c r="AV59" i="58"/>
  <c r="BM59" i="58"/>
  <c r="I59" i="51"/>
  <c r="BG59" i="51" s="1"/>
  <c r="BC61" i="53"/>
  <c r="BJ59" i="55"/>
  <c r="BL59" i="55" s="1"/>
  <c r="CJ57" i="55"/>
  <c r="CL57" i="55" s="1"/>
  <c r="R57" i="55" s="1"/>
  <c r="BK59" i="58"/>
  <c r="F64" i="59"/>
  <c r="CK63" i="59" s="1"/>
  <c r="K59" i="60"/>
  <c r="BC59" i="60"/>
  <c r="CI57" i="54"/>
  <c r="BJ61" i="61"/>
  <c r="AV61" i="61" s="1"/>
  <c r="BC59" i="51"/>
  <c r="F66" i="53"/>
  <c r="CK65" i="53" s="1"/>
  <c r="K61" i="58"/>
  <c r="BA61" i="61"/>
  <c r="AQ57" i="60"/>
  <c r="AI61" i="60"/>
  <c r="H61" i="60"/>
  <c r="H62" i="60" s="1"/>
  <c r="AJ61" i="60" s="1"/>
  <c r="AL63" i="53"/>
  <c r="AW63" i="53"/>
  <c r="AU63" i="53"/>
  <c r="K59" i="54"/>
  <c r="BC59" i="54"/>
  <c r="I59" i="55"/>
  <c r="BG59" i="55" s="1"/>
  <c r="BC61" i="58"/>
  <c r="I61" i="58"/>
  <c r="BG61" i="58" s="1"/>
  <c r="AL61" i="59"/>
  <c r="K63" i="61"/>
  <c r="I57" i="50"/>
  <c r="BG57" i="50" s="1"/>
  <c r="K59" i="51"/>
  <c r="K61" i="53"/>
  <c r="I61" i="53"/>
  <c r="I59" i="54"/>
  <c r="BG59" i="54" s="1"/>
  <c r="BC59" i="55"/>
  <c r="I59" i="60"/>
  <c r="BG59" i="60" s="1"/>
  <c r="AI63" i="56"/>
  <c r="AT61" i="54"/>
  <c r="T61" i="54" s="1"/>
  <c r="F64" i="55"/>
  <c r="CK63" i="55" s="1"/>
  <c r="BC63" i="61"/>
  <c r="CI57" i="60"/>
  <c r="CH57" i="60"/>
  <c r="AN61" i="52"/>
  <c r="G65" i="53"/>
  <c r="G66" i="53" s="1"/>
  <c r="G66" i="58"/>
  <c r="AO59" i="60"/>
  <c r="AP59" i="60" s="1"/>
  <c r="AH63" i="53"/>
  <c r="AE65" i="52"/>
  <c r="AM61" i="56"/>
  <c r="AH61" i="54"/>
  <c r="CH61" i="56"/>
  <c r="AP61" i="57"/>
  <c r="G65" i="58"/>
  <c r="CH57" i="59"/>
  <c r="CJ57" i="59"/>
  <c r="CL57" i="59" s="1"/>
  <c r="R57" i="59" s="1"/>
  <c r="AE65" i="59"/>
  <c r="AK59" i="59"/>
  <c r="AS63" i="60"/>
  <c r="AE65" i="60"/>
  <c r="AK59" i="60"/>
  <c r="AS67" i="61"/>
  <c r="AL67" i="61"/>
  <c r="AU67" i="61"/>
  <c r="AW67" i="61"/>
  <c r="AU63" i="60"/>
  <c r="BA59" i="60"/>
  <c r="AY59" i="60"/>
  <c r="CJ41" i="60"/>
  <c r="CL41" i="60" s="1"/>
  <c r="R41" i="60" s="1"/>
  <c r="AM41" i="60"/>
  <c r="AQ41" i="60"/>
  <c r="CI41" i="60"/>
  <c r="CH41" i="60"/>
  <c r="AN61" i="60"/>
  <c r="J61" i="60"/>
  <c r="L62" i="60"/>
  <c r="J62" i="60"/>
  <c r="L61" i="60"/>
  <c r="BH65" i="60"/>
  <c r="BF65" i="60"/>
  <c r="BJ65" i="60"/>
  <c r="BE65" i="60"/>
  <c r="C66" i="60"/>
  <c r="BI65" i="60"/>
  <c r="C65" i="60"/>
  <c r="AD65" i="60" s="1"/>
  <c r="F45" i="60"/>
  <c r="BG65" i="60"/>
  <c r="F63" i="60"/>
  <c r="AF63" i="60"/>
  <c r="G64" i="60"/>
  <c r="H63" i="60" s="1"/>
  <c r="H64" i="60" s="1"/>
  <c r="AJ63" i="60" s="1"/>
  <c r="CK63" i="60"/>
  <c r="AN63" i="60"/>
  <c r="BB63" i="60"/>
  <c r="O63" i="60"/>
  <c r="CF67" i="60"/>
  <c r="CG67" i="60" s="1"/>
  <c r="BO67" i="60"/>
  <c r="CM67" i="60"/>
  <c r="N67" i="60"/>
  <c r="M67" i="60"/>
  <c r="CB67" i="60"/>
  <c r="AZ59" i="60"/>
  <c r="AX59" i="60"/>
  <c r="AU61" i="60"/>
  <c r="AL61" i="60"/>
  <c r="AW61" i="60"/>
  <c r="AH43" i="60"/>
  <c r="AK43" i="60" s="1"/>
  <c r="P43" i="60" s="1"/>
  <c r="AR43" i="60"/>
  <c r="AT43" i="60" s="1"/>
  <c r="BP69" i="60"/>
  <c r="B69" i="60"/>
  <c r="AN61" i="59"/>
  <c r="BK59" i="59"/>
  <c r="BM59" i="59"/>
  <c r="CF67" i="59"/>
  <c r="CG67" i="59" s="1"/>
  <c r="BO67" i="59"/>
  <c r="CM67" i="59"/>
  <c r="CH41" i="59"/>
  <c r="CJ41" i="59"/>
  <c r="CL41" i="59" s="1"/>
  <c r="R41" i="59" s="1"/>
  <c r="CI41" i="59"/>
  <c r="AM41" i="59"/>
  <c r="AQ41" i="59"/>
  <c r="S41" i="59" s="1"/>
  <c r="BH65" i="59"/>
  <c r="C66" i="59"/>
  <c r="BI65" i="59"/>
  <c r="C65" i="59"/>
  <c r="BF65" i="59"/>
  <c r="BE65" i="59"/>
  <c r="F45" i="59"/>
  <c r="AR45" i="59" s="1"/>
  <c r="AT45" i="59" s="1"/>
  <c r="T45" i="59" s="1"/>
  <c r="N67" i="59"/>
  <c r="M67" i="59"/>
  <c r="CB67" i="59"/>
  <c r="AZ59" i="59"/>
  <c r="AX59" i="59"/>
  <c r="AY59" i="59"/>
  <c r="BA59" i="59"/>
  <c r="AH43" i="59"/>
  <c r="AK43" i="59" s="1"/>
  <c r="AR43" i="59"/>
  <c r="AT43" i="59" s="1"/>
  <c r="T43" i="59" s="1"/>
  <c r="BP69" i="59"/>
  <c r="B69" i="59"/>
  <c r="AI61" i="59"/>
  <c r="AO61" i="59"/>
  <c r="L62" i="59"/>
  <c r="L61" i="59"/>
  <c r="J62" i="59"/>
  <c r="J61" i="59"/>
  <c r="AO59" i="59"/>
  <c r="AP59" i="59" s="1"/>
  <c r="F63" i="59"/>
  <c r="AF63" i="59"/>
  <c r="G63" i="59"/>
  <c r="G64" i="59" s="1"/>
  <c r="H63" i="59" s="1"/>
  <c r="H64" i="59" s="1"/>
  <c r="AJ63" i="59" s="1"/>
  <c r="BB63" i="59"/>
  <c r="O63" i="59"/>
  <c r="AD63" i="59" s="1"/>
  <c r="AD65" i="58"/>
  <c r="AL65" i="58" s="1"/>
  <c r="AE67" i="57"/>
  <c r="AN63" i="57"/>
  <c r="AQ61" i="56"/>
  <c r="CI61" i="56"/>
  <c r="G63" i="55"/>
  <c r="AN61" i="55"/>
  <c r="AS63" i="54"/>
  <c r="AE65" i="54"/>
  <c r="AO61" i="53"/>
  <c r="AP61" i="53" s="1"/>
  <c r="AK61" i="53"/>
  <c r="AS63" i="51"/>
  <c r="AK59" i="51"/>
  <c r="G63" i="51"/>
  <c r="AN69" i="58"/>
  <c r="CB69" i="58"/>
  <c r="AE69" i="58" s="1"/>
  <c r="AO69" i="58"/>
  <c r="N69" i="58"/>
  <c r="M69" i="58"/>
  <c r="AZ61" i="58"/>
  <c r="AX61" i="58"/>
  <c r="AL63" i="58"/>
  <c r="AW63" i="58"/>
  <c r="AU63" i="58"/>
  <c r="AF65" i="58"/>
  <c r="F65" i="58"/>
  <c r="AH65" i="58" s="1"/>
  <c r="BA61" i="58"/>
  <c r="AY61" i="58"/>
  <c r="C68" i="58"/>
  <c r="F68" i="58" s="1"/>
  <c r="BJ67" i="58"/>
  <c r="BF67" i="58"/>
  <c r="BG67" i="58"/>
  <c r="BE67" i="58"/>
  <c r="BI67" i="58"/>
  <c r="C67" i="58"/>
  <c r="BH67" i="58"/>
  <c r="F47" i="58"/>
  <c r="J64" i="58"/>
  <c r="J63" i="58"/>
  <c r="L64" i="58"/>
  <c r="L63" i="58"/>
  <c r="AK61" i="58"/>
  <c r="P61" i="58" s="1"/>
  <c r="CK65" i="58"/>
  <c r="AS65" i="58"/>
  <c r="AI63" i="58"/>
  <c r="CJ43" i="58"/>
  <c r="CL43" i="58" s="1"/>
  <c r="R43" i="58" s="1"/>
  <c r="AQ43" i="58"/>
  <c r="S43" i="58" s="1"/>
  <c r="CI43" i="58"/>
  <c r="CH43" i="58"/>
  <c r="AM43" i="58"/>
  <c r="AH45" i="58"/>
  <c r="AK45" i="58" s="1"/>
  <c r="P45" i="58" s="1"/>
  <c r="AN45" i="58"/>
  <c r="AP45" i="58" s="1"/>
  <c r="O65" i="58"/>
  <c r="BB65" i="58"/>
  <c r="CM69" i="58"/>
  <c r="CF69" i="58"/>
  <c r="CG69" i="58" s="1"/>
  <c r="BO69" i="58"/>
  <c r="H63" i="58"/>
  <c r="H64" i="58" s="1"/>
  <c r="AJ63" i="58" s="1"/>
  <c r="CB69" i="57"/>
  <c r="N69" i="57"/>
  <c r="M69" i="57"/>
  <c r="CH61" i="57"/>
  <c r="CJ61" i="57"/>
  <c r="CL61" i="57" s="1"/>
  <c r="R61" i="57" s="1"/>
  <c r="CI61" i="57"/>
  <c r="AQ61" i="57"/>
  <c r="S61" i="57" s="1"/>
  <c r="AM61" i="57"/>
  <c r="CM69" i="57"/>
  <c r="CF69" i="57"/>
  <c r="CG69" i="57" s="1"/>
  <c r="BO69" i="57"/>
  <c r="AQ43" i="57"/>
  <c r="S43" i="57" s="1"/>
  <c r="AM43" i="57"/>
  <c r="CJ43" i="57"/>
  <c r="CL43" i="57" s="1"/>
  <c r="R43" i="57" s="1"/>
  <c r="CI43" i="57"/>
  <c r="CH43" i="57"/>
  <c r="J64" i="57"/>
  <c r="J63" i="57"/>
  <c r="L64" i="57"/>
  <c r="L63" i="57"/>
  <c r="AI63" i="57"/>
  <c r="AZ61" i="57"/>
  <c r="AX61" i="57"/>
  <c r="O65" i="57"/>
  <c r="AD65" i="57" s="1"/>
  <c r="BB65" i="57"/>
  <c r="AF65" i="57"/>
  <c r="F65" i="57"/>
  <c r="AN65" i="57" s="1"/>
  <c r="G65" i="57"/>
  <c r="G66" i="57" s="1"/>
  <c r="C68" i="57"/>
  <c r="BF67" i="57"/>
  <c r="BH67" i="57"/>
  <c r="BI67" i="57"/>
  <c r="C67" i="57"/>
  <c r="BE67" i="57"/>
  <c r="F47" i="57"/>
  <c r="AR47" i="57" s="1"/>
  <c r="AT47" i="57" s="1"/>
  <c r="T47" i="57" s="1"/>
  <c r="AL63" i="57"/>
  <c r="AW63" i="57"/>
  <c r="AU63" i="57"/>
  <c r="H63" i="57"/>
  <c r="H64" i="57" s="1"/>
  <c r="AJ63" i="57" s="1"/>
  <c r="BK61" i="57"/>
  <c r="BM61" i="57"/>
  <c r="BA61" i="57"/>
  <c r="AY61" i="57"/>
  <c r="AH45" i="57"/>
  <c r="AK45" i="57" s="1"/>
  <c r="AN45" i="57"/>
  <c r="AP45" i="57" s="1"/>
  <c r="CK65" i="57"/>
  <c r="AS65" i="57"/>
  <c r="AR65" i="57"/>
  <c r="AS67" i="56"/>
  <c r="AH43" i="55"/>
  <c r="AK43" i="55" s="1"/>
  <c r="P43" i="55" s="1"/>
  <c r="AN43" i="55"/>
  <c r="AP43" i="55" s="1"/>
  <c r="AX59" i="55"/>
  <c r="AZ59" i="55"/>
  <c r="BB63" i="55"/>
  <c r="O63" i="55"/>
  <c r="AD63" i="55" s="1"/>
  <c r="CF67" i="55"/>
  <c r="CG67" i="55" s="1"/>
  <c r="BO67" i="55"/>
  <c r="CM67" i="55"/>
  <c r="CH41" i="55"/>
  <c r="CJ41" i="55"/>
  <c r="CL41" i="55" s="1"/>
  <c r="R41" i="55" s="1"/>
  <c r="CI41" i="55"/>
  <c r="AQ41" i="55"/>
  <c r="S41" i="55" s="1"/>
  <c r="AM41" i="55"/>
  <c r="AI61" i="55"/>
  <c r="AO61" i="55"/>
  <c r="AW61" i="55"/>
  <c r="AU61" i="55"/>
  <c r="AL61" i="55"/>
  <c r="BK59" i="55"/>
  <c r="BH65" i="55"/>
  <c r="C65" i="55"/>
  <c r="BF65" i="55"/>
  <c r="BE65" i="55"/>
  <c r="C66" i="55"/>
  <c r="BI65" i="55"/>
  <c r="F45" i="55"/>
  <c r="AR45" i="55" s="1"/>
  <c r="AT45" i="55" s="1"/>
  <c r="T45" i="55" s="1"/>
  <c r="G64" i="55"/>
  <c r="H63" i="55" s="1"/>
  <c r="H64" i="55" s="1"/>
  <c r="AJ63" i="55" s="1"/>
  <c r="F63" i="55"/>
  <c r="AF63" i="55"/>
  <c r="BP69" i="55"/>
  <c r="B69" i="55"/>
  <c r="AY59" i="55"/>
  <c r="BA59" i="55"/>
  <c r="J62" i="55"/>
  <c r="L61" i="55"/>
  <c r="J61" i="55"/>
  <c r="L62" i="55"/>
  <c r="AK59" i="55"/>
  <c r="P59" i="55" s="1"/>
  <c r="N67" i="55"/>
  <c r="M67" i="55"/>
  <c r="CB67" i="55"/>
  <c r="CJ41" i="54"/>
  <c r="CL41" i="54" s="1"/>
  <c r="R41" i="54" s="1"/>
  <c r="CI41" i="54"/>
  <c r="CH41" i="54"/>
  <c r="AM41" i="54"/>
  <c r="AQ41" i="54"/>
  <c r="BH65" i="54"/>
  <c r="BF65" i="54"/>
  <c r="BE65" i="54"/>
  <c r="C66" i="54"/>
  <c r="BI65" i="54"/>
  <c r="C65" i="54"/>
  <c r="F45" i="54"/>
  <c r="AR45" i="54" s="1"/>
  <c r="AT45" i="54" s="1"/>
  <c r="T45" i="54" s="1"/>
  <c r="BP69" i="54"/>
  <c r="B69" i="54"/>
  <c r="AH43" i="54"/>
  <c r="AK43" i="54" s="1"/>
  <c r="P43" i="54" s="1"/>
  <c r="AN43" i="54"/>
  <c r="AP43" i="54" s="1"/>
  <c r="AI61" i="54"/>
  <c r="AO61" i="54"/>
  <c r="CK63" i="54"/>
  <c r="BB63" i="54"/>
  <c r="O63" i="54"/>
  <c r="AZ59" i="54"/>
  <c r="AX59" i="54"/>
  <c r="CF67" i="54"/>
  <c r="CG67" i="54" s="1"/>
  <c r="BO67" i="54"/>
  <c r="CM67" i="54"/>
  <c r="F63" i="54"/>
  <c r="AH63" i="54" s="1"/>
  <c r="AF63" i="54"/>
  <c r="G63" i="54"/>
  <c r="G64" i="54"/>
  <c r="H63" i="54" s="1"/>
  <c r="H64" i="54" s="1"/>
  <c r="AJ63" i="54" s="1"/>
  <c r="AK59" i="54"/>
  <c r="P59" i="54" s="1"/>
  <c r="AO59" i="54"/>
  <c r="AP59" i="54" s="1"/>
  <c r="J61" i="54"/>
  <c r="BG61" i="54" s="1"/>
  <c r="L62" i="54"/>
  <c r="J62" i="54"/>
  <c r="L61" i="54"/>
  <c r="BJ61" i="54" s="1"/>
  <c r="AY59" i="54"/>
  <c r="BA59" i="54"/>
  <c r="N67" i="54"/>
  <c r="M67" i="54"/>
  <c r="CB67" i="54"/>
  <c r="AU61" i="54"/>
  <c r="AW61" i="54"/>
  <c r="AV61" i="54"/>
  <c r="AD63" i="54"/>
  <c r="CB69" i="53"/>
  <c r="AE69" i="53" s="1"/>
  <c r="N69" i="53"/>
  <c r="M69" i="53"/>
  <c r="U71" i="53"/>
  <c r="U75" i="53" s="1"/>
  <c r="U76" i="53" s="1"/>
  <c r="C68" i="53"/>
  <c r="BF67" i="53"/>
  <c r="BE67" i="53"/>
  <c r="BI67" i="53"/>
  <c r="C67" i="53"/>
  <c r="BH67" i="53"/>
  <c r="F47" i="53"/>
  <c r="AZ61" i="53"/>
  <c r="AX61" i="53"/>
  <c r="AI63" i="53"/>
  <c r="AO63" i="53"/>
  <c r="AP63" i="53" s="1"/>
  <c r="O65" i="53"/>
  <c r="AD65" i="53" s="1"/>
  <c r="BB65" i="53"/>
  <c r="J64" i="53"/>
  <c r="J63" i="53"/>
  <c r="L64" i="53"/>
  <c r="L63" i="53"/>
  <c r="AY61" i="53"/>
  <c r="AF65" i="53"/>
  <c r="F65" i="53"/>
  <c r="AN65" i="53" s="1"/>
  <c r="CM69" i="53"/>
  <c r="CF69" i="53"/>
  <c r="CG69" i="53" s="1"/>
  <c r="BO69" i="53"/>
  <c r="CI43" i="53"/>
  <c r="CH43" i="53"/>
  <c r="AQ43" i="53"/>
  <c r="S43" i="53" s="1"/>
  <c r="AM43" i="53"/>
  <c r="CJ43" i="53"/>
  <c r="CL43" i="53" s="1"/>
  <c r="R43" i="53" s="1"/>
  <c r="AH45" i="53"/>
  <c r="AK45" i="53" s="1"/>
  <c r="P45" i="53" s="1"/>
  <c r="AN45" i="53"/>
  <c r="AP45" i="53" s="1"/>
  <c r="AS65" i="53"/>
  <c r="AR65" i="53"/>
  <c r="CJ59" i="52"/>
  <c r="CL59" i="52" s="1"/>
  <c r="CI59" i="52"/>
  <c r="Q59" i="52" s="1"/>
  <c r="AQ59" i="52"/>
  <c r="S59" i="52" s="1"/>
  <c r="CH59" i="52"/>
  <c r="AM59" i="52"/>
  <c r="BB63" i="52"/>
  <c r="O63" i="52"/>
  <c r="AD63" i="52" s="1"/>
  <c r="BA59" i="52"/>
  <c r="AY59" i="52"/>
  <c r="CH41" i="52"/>
  <c r="AQ41" i="52"/>
  <c r="S41" i="52" s="1"/>
  <c r="AM41" i="52"/>
  <c r="CJ41" i="52"/>
  <c r="CL41" i="52" s="1"/>
  <c r="R41" i="52" s="1"/>
  <c r="CI41" i="52"/>
  <c r="G63" i="52"/>
  <c r="BH65" i="52"/>
  <c r="C65" i="52"/>
  <c r="BF65" i="52"/>
  <c r="BE65" i="52"/>
  <c r="C66" i="52"/>
  <c r="BI65" i="52"/>
  <c r="F45" i="52"/>
  <c r="AR45" i="52" s="1"/>
  <c r="AT45" i="52" s="1"/>
  <c r="T45" i="52" s="1"/>
  <c r="AN43" i="52"/>
  <c r="AP43" i="52" s="1"/>
  <c r="AH43" i="52"/>
  <c r="AK43" i="52" s="1"/>
  <c r="BP69" i="52"/>
  <c r="B69" i="52"/>
  <c r="G64" i="52"/>
  <c r="H63" i="52" s="1"/>
  <c r="H64" i="52" s="1"/>
  <c r="AJ63" i="52" s="1"/>
  <c r="BK59" i="52"/>
  <c r="BM59" i="52"/>
  <c r="CF67" i="52"/>
  <c r="CG67" i="52" s="1"/>
  <c r="BO67" i="52"/>
  <c r="CM67" i="52"/>
  <c r="AW61" i="52"/>
  <c r="AL61" i="52"/>
  <c r="AU61" i="52"/>
  <c r="AP59" i="52"/>
  <c r="F63" i="52"/>
  <c r="AN63" i="52" s="1"/>
  <c r="AF63" i="52"/>
  <c r="AZ59" i="52"/>
  <c r="AX59" i="52"/>
  <c r="N67" i="52"/>
  <c r="M67" i="52"/>
  <c r="CB67" i="52"/>
  <c r="AI61" i="52"/>
  <c r="AK61" i="52" s="1"/>
  <c r="P61" i="52" s="1"/>
  <c r="AO61" i="52"/>
  <c r="J62" i="52"/>
  <c r="L61" i="52"/>
  <c r="L62" i="52"/>
  <c r="J61" i="52"/>
  <c r="I61" i="52" s="1"/>
  <c r="N67" i="51"/>
  <c r="M67" i="51"/>
  <c r="CB67" i="51"/>
  <c r="O63" i="51"/>
  <c r="BB63" i="51"/>
  <c r="AI61" i="51"/>
  <c r="BP69" i="51"/>
  <c r="B69" i="51"/>
  <c r="G64" i="51"/>
  <c r="H63" i="51" s="1"/>
  <c r="H64" i="51" s="1"/>
  <c r="AJ63" i="51" s="1"/>
  <c r="AN61" i="51"/>
  <c r="J62" i="51"/>
  <c r="L62" i="51"/>
  <c r="L61" i="51"/>
  <c r="J61" i="51"/>
  <c r="AN43" i="51"/>
  <c r="AP43" i="51" s="1"/>
  <c r="AH43" i="51"/>
  <c r="AK43" i="51" s="1"/>
  <c r="P43" i="51" s="1"/>
  <c r="CK63" i="51"/>
  <c r="AX59" i="51"/>
  <c r="AZ59" i="51"/>
  <c r="AY59" i="51"/>
  <c r="BA59" i="51"/>
  <c r="C66" i="51"/>
  <c r="F66" i="51" s="1"/>
  <c r="BJ65" i="51"/>
  <c r="BF65" i="51"/>
  <c r="BE65" i="51"/>
  <c r="BI65" i="51"/>
  <c r="C65" i="51"/>
  <c r="AD65" i="51" s="1"/>
  <c r="BH65" i="51"/>
  <c r="BG65" i="51"/>
  <c r="F45" i="51"/>
  <c r="AW63" i="51"/>
  <c r="AU63" i="51"/>
  <c r="H61" i="51"/>
  <c r="H62" i="51" s="1"/>
  <c r="AJ61" i="51" s="1"/>
  <c r="CH41" i="51"/>
  <c r="CJ41" i="51"/>
  <c r="CL41" i="51" s="1"/>
  <c r="R41" i="51" s="1"/>
  <c r="CI41" i="51"/>
  <c r="AQ41" i="51"/>
  <c r="AM41" i="51"/>
  <c r="CM67" i="51"/>
  <c r="CF67" i="51"/>
  <c r="CG67" i="51" s="1"/>
  <c r="BO67" i="51"/>
  <c r="AW61" i="51"/>
  <c r="AL61" i="51"/>
  <c r="AU61" i="51"/>
  <c r="BK59" i="51"/>
  <c r="AO59" i="51"/>
  <c r="AP59" i="51" s="1"/>
  <c r="AF63" i="51"/>
  <c r="F63" i="51"/>
  <c r="AH63" i="51" s="1"/>
  <c r="CK59" i="50"/>
  <c r="AR59" i="50"/>
  <c r="AS59" i="50"/>
  <c r="AT57" i="50"/>
  <c r="BK57" i="50"/>
  <c r="F62" i="50"/>
  <c r="BC57" i="50"/>
  <c r="BM55" i="50"/>
  <c r="K57" i="50"/>
  <c r="T63" i="50" l="1"/>
  <c r="CB63" i="50"/>
  <c r="U63" i="50"/>
  <c r="S63" i="50"/>
  <c r="N63" i="50"/>
  <c r="M63" i="50"/>
  <c r="AW57" i="50"/>
  <c r="AU57" i="50"/>
  <c r="AL57" i="50"/>
  <c r="AR39" i="50"/>
  <c r="AT39" i="50" s="1"/>
  <c r="T39" i="50" s="1"/>
  <c r="AH39" i="50"/>
  <c r="AK39" i="50" s="1"/>
  <c r="P37" i="50"/>
  <c r="CN37" i="50" s="1"/>
  <c r="CJ37" i="50"/>
  <c r="CL37" i="50" s="1"/>
  <c r="R37" i="50" s="1"/>
  <c r="AQ37" i="50"/>
  <c r="S37" i="50" s="1"/>
  <c r="CI37" i="50"/>
  <c r="AM37" i="50"/>
  <c r="CH37" i="50"/>
  <c r="BQ65" i="50"/>
  <c r="BP65" i="50" s="1"/>
  <c r="A67" i="50"/>
  <c r="B65" i="50"/>
  <c r="AN57" i="50"/>
  <c r="AH57" i="50"/>
  <c r="AK55" i="50"/>
  <c r="P53" i="50"/>
  <c r="CH53" i="50"/>
  <c r="AM53" i="50"/>
  <c r="CJ53" i="50"/>
  <c r="CL53" i="50" s="1"/>
  <c r="CI53" i="50"/>
  <c r="AQ53" i="50"/>
  <c r="S53" i="50" s="1"/>
  <c r="AX55" i="50"/>
  <c r="AZ55" i="50"/>
  <c r="BA55" i="50"/>
  <c r="AY55" i="50"/>
  <c r="G57" i="50"/>
  <c r="G58" i="50" s="1"/>
  <c r="H57" i="50"/>
  <c r="H58" i="50" s="1"/>
  <c r="AJ57" i="50" s="1"/>
  <c r="AG59" i="50"/>
  <c r="BB59" i="50"/>
  <c r="O59" i="50"/>
  <c r="AD59" i="50" s="1"/>
  <c r="AE59" i="50"/>
  <c r="AF59" i="50"/>
  <c r="F59" i="50"/>
  <c r="CN35" i="50"/>
  <c r="CO35" i="50"/>
  <c r="CO37" i="50" s="1"/>
  <c r="J58" i="50"/>
  <c r="L58" i="50"/>
  <c r="AY57" i="50" s="1"/>
  <c r="J57" i="50"/>
  <c r="L57" i="50"/>
  <c r="CF63" i="50"/>
  <c r="CG63" i="50" s="1"/>
  <c r="BO63" i="50"/>
  <c r="CM63" i="50"/>
  <c r="AO55" i="50"/>
  <c r="AP55" i="50" s="1"/>
  <c r="BL55" i="50"/>
  <c r="C61" i="50"/>
  <c r="BF61" i="50"/>
  <c r="BH61" i="50"/>
  <c r="BE61" i="50"/>
  <c r="C62" i="50"/>
  <c r="BI61" i="50"/>
  <c r="F41" i="50"/>
  <c r="AT61" i="51"/>
  <c r="T61" i="51" s="1"/>
  <c r="R59" i="52"/>
  <c r="Q43" i="53"/>
  <c r="AP61" i="54"/>
  <c r="AK61" i="54"/>
  <c r="P61" i="54" s="1"/>
  <c r="T69" i="56"/>
  <c r="N69" i="56"/>
  <c r="S69" i="56"/>
  <c r="M69" i="56"/>
  <c r="U69" i="56"/>
  <c r="U71" i="56" s="1"/>
  <c r="U75" i="56" s="1"/>
  <c r="U76" i="56" s="1"/>
  <c r="CB69" i="56"/>
  <c r="P59" i="56"/>
  <c r="CI59" i="56"/>
  <c r="Q59" i="56" s="1"/>
  <c r="CH59" i="56"/>
  <c r="AQ59" i="56"/>
  <c r="CJ59" i="56"/>
  <c r="CL59" i="56" s="1"/>
  <c r="R59" i="56" s="1"/>
  <c r="AM59" i="56"/>
  <c r="BA61" i="56"/>
  <c r="AY61" i="56"/>
  <c r="AE67" i="56"/>
  <c r="AF65" i="56"/>
  <c r="G66" i="56"/>
  <c r="G65" i="56"/>
  <c r="F65" i="56"/>
  <c r="BB65" i="56"/>
  <c r="F66" i="56"/>
  <c r="O65" i="56"/>
  <c r="BG61" i="56"/>
  <c r="BM61" i="56" s="1"/>
  <c r="BK61" i="56"/>
  <c r="P43" i="56"/>
  <c r="CJ43" i="56"/>
  <c r="CL43" i="56" s="1"/>
  <c r="R43" i="56" s="1"/>
  <c r="AQ43" i="56"/>
  <c r="AM43" i="56"/>
  <c r="CI43" i="56"/>
  <c r="CH43" i="56"/>
  <c r="AX61" i="56"/>
  <c r="AZ61" i="56"/>
  <c r="L63" i="56"/>
  <c r="L64" i="56"/>
  <c r="J64" i="56"/>
  <c r="J63" i="56"/>
  <c r="BM63" i="56" s="1"/>
  <c r="BC63" i="56"/>
  <c r="K63" i="56"/>
  <c r="BF67" i="56"/>
  <c r="C67" i="56"/>
  <c r="BI67" i="56"/>
  <c r="F47" i="56"/>
  <c r="BG67" i="56"/>
  <c r="BH67" i="56"/>
  <c r="C68" i="56"/>
  <c r="BE67" i="56"/>
  <c r="F68" i="56"/>
  <c r="BJ67" i="56"/>
  <c r="BO69" i="56"/>
  <c r="CF69" i="56"/>
  <c r="CG69" i="56" s="1"/>
  <c r="CM69" i="56"/>
  <c r="CK63" i="56"/>
  <c r="AR63" i="56"/>
  <c r="AS63" i="56"/>
  <c r="AH63" i="56"/>
  <c r="AK63" i="56"/>
  <c r="P63" i="56" s="1"/>
  <c r="AN45" i="56"/>
  <c r="AP45" i="56" s="1"/>
  <c r="AH45" i="56"/>
  <c r="AK45" i="56" s="1"/>
  <c r="AW63" i="56"/>
  <c r="AL63" i="56"/>
  <c r="AU63" i="56"/>
  <c r="Q41" i="56"/>
  <c r="CN41" i="56" s="1"/>
  <c r="AD65" i="56"/>
  <c r="Q61" i="57"/>
  <c r="Q43" i="58"/>
  <c r="BK59" i="60"/>
  <c r="N69" i="61"/>
  <c r="M69" i="61"/>
  <c r="U69" i="61"/>
  <c r="U71" i="61" s="1"/>
  <c r="U75" i="61" s="1"/>
  <c r="U76" i="61" s="1"/>
  <c r="CB69" i="61"/>
  <c r="AE69" i="61" s="1"/>
  <c r="AW63" i="61"/>
  <c r="AL63" i="61"/>
  <c r="AU63" i="61"/>
  <c r="BK63" i="61"/>
  <c r="J63" i="61"/>
  <c r="L63" i="61"/>
  <c r="L64" i="61"/>
  <c r="AY63" i="61" s="1"/>
  <c r="J64" i="61"/>
  <c r="AP61" i="61"/>
  <c r="AD65" i="61"/>
  <c r="F65" i="61"/>
  <c r="AF65" i="61"/>
  <c r="G65" i="61"/>
  <c r="G66" i="61" s="1"/>
  <c r="AR45" i="61"/>
  <c r="AT45" i="61" s="1"/>
  <c r="T45" i="61" s="1"/>
  <c r="AH45" i="61"/>
  <c r="AK45" i="61" s="1"/>
  <c r="AN45" i="61"/>
  <c r="AP45" i="61" s="1"/>
  <c r="CM69" i="61"/>
  <c r="CF69" i="61"/>
  <c r="CG69" i="61" s="1"/>
  <c r="BO69" i="61"/>
  <c r="BF67" i="61"/>
  <c r="BH67" i="61"/>
  <c r="BE67" i="61"/>
  <c r="F47" i="61"/>
  <c r="BI67" i="61"/>
  <c r="C68" i="61"/>
  <c r="C67" i="61"/>
  <c r="AE67" i="61"/>
  <c r="AK61" i="61"/>
  <c r="O65" i="61"/>
  <c r="BB65" i="61"/>
  <c r="G67" i="61"/>
  <c r="G68" i="61" s="1"/>
  <c r="AI67" i="61" s="1"/>
  <c r="F68" i="61"/>
  <c r="CK67" i="61" s="1"/>
  <c r="AZ61" i="61"/>
  <c r="CI43" i="61"/>
  <c r="AM43" i="61"/>
  <c r="P43" i="61"/>
  <c r="CN43" i="61" s="1"/>
  <c r="CH43" i="61"/>
  <c r="AQ43" i="61"/>
  <c r="S43" i="61" s="1"/>
  <c r="CJ43" i="61"/>
  <c r="CL43" i="61" s="1"/>
  <c r="R43" i="61" s="1"/>
  <c r="Q59" i="61"/>
  <c r="AN63" i="61"/>
  <c r="AP63" i="61" s="1"/>
  <c r="AH63" i="61"/>
  <c r="AK63" i="61" s="1"/>
  <c r="AN65" i="58"/>
  <c r="H65" i="58"/>
  <c r="H66" i="58" s="1"/>
  <c r="AJ65" i="58" s="1"/>
  <c r="AO65" i="58"/>
  <c r="CN43" i="53"/>
  <c r="F68" i="53"/>
  <c r="BC61" i="54"/>
  <c r="K65" i="56"/>
  <c r="CN43" i="58"/>
  <c r="I61" i="54"/>
  <c r="AV65" i="56"/>
  <c r="Q59" i="57"/>
  <c r="AL61" i="54"/>
  <c r="K61" i="54"/>
  <c r="BL61" i="54" s="1"/>
  <c r="Q41" i="55"/>
  <c r="CN41" i="55" s="1"/>
  <c r="P43" i="52"/>
  <c r="AL43" i="52"/>
  <c r="AM43" i="52" s="1"/>
  <c r="P45" i="57"/>
  <c r="AL45" i="57"/>
  <c r="AM45" i="57" s="1"/>
  <c r="P43" i="59"/>
  <c r="AL43" i="59"/>
  <c r="Q57" i="59"/>
  <c r="AO65" i="56"/>
  <c r="AP65" i="56" s="1"/>
  <c r="AN63" i="51"/>
  <c r="AD67" i="53"/>
  <c r="AU67" i="53" s="1"/>
  <c r="Q39" i="50"/>
  <c r="U69" i="59"/>
  <c r="AK61" i="59"/>
  <c r="P61" i="59" s="1"/>
  <c r="AR63" i="60"/>
  <c r="AK61" i="55"/>
  <c r="P61" i="55" s="1"/>
  <c r="BK63" i="56"/>
  <c r="BK61" i="58"/>
  <c r="AN63" i="59"/>
  <c r="Q57" i="60"/>
  <c r="Q41" i="59"/>
  <c r="CN41" i="59" s="1"/>
  <c r="BL61" i="56"/>
  <c r="AK63" i="53"/>
  <c r="P63" i="53" s="1"/>
  <c r="CJ59" i="59"/>
  <c r="CL59" i="59" s="1"/>
  <c r="R59" i="59" s="1"/>
  <c r="P59" i="59"/>
  <c r="Q57" i="54"/>
  <c r="BL57" i="60"/>
  <c r="BL57" i="51"/>
  <c r="BL59" i="53"/>
  <c r="BL57" i="54"/>
  <c r="BL61" i="61"/>
  <c r="BK59" i="54"/>
  <c r="Q59" i="53"/>
  <c r="Q41" i="51"/>
  <c r="CN41" i="51" s="1"/>
  <c r="Q41" i="52"/>
  <c r="CN41" i="52" s="1"/>
  <c r="AM59" i="51"/>
  <c r="P59" i="51"/>
  <c r="AM59" i="60"/>
  <c r="P59" i="60"/>
  <c r="S69" i="51"/>
  <c r="U69" i="51"/>
  <c r="T69" i="51"/>
  <c r="U69" i="52"/>
  <c r="U71" i="52" s="1"/>
  <c r="U75" i="52" s="1"/>
  <c r="U76" i="52" s="1"/>
  <c r="Q41" i="54"/>
  <c r="CN41" i="54" s="1"/>
  <c r="Q43" i="57"/>
  <c r="CN43" i="57" s="1"/>
  <c r="Q61" i="56"/>
  <c r="T69" i="60"/>
  <c r="U69" i="60"/>
  <c r="U71" i="60" s="1"/>
  <c r="U75" i="60" s="1"/>
  <c r="U76" i="60" s="1"/>
  <c r="S69" i="60"/>
  <c r="S69" i="54"/>
  <c r="U69" i="54"/>
  <c r="U71" i="54" s="1"/>
  <c r="U75" i="54" s="1"/>
  <c r="U76" i="54" s="1"/>
  <c r="T69" i="54"/>
  <c r="U69" i="55"/>
  <c r="CI61" i="53"/>
  <c r="P61" i="53"/>
  <c r="Q41" i="60"/>
  <c r="CN41" i="60" s="1"/>
  <c r="CH59" i="51"/>
  <c r="BA61" i="53"/>
  <c r="AP61" i="52"/>
  <c r="AQ59" i="51"/>
  <c r="AO61" i="60"/>
  <c r="AP61" i="60" s="1"/>
  <c r="BM59" i="54"/>
  <c r="AI65" i="58"/>
  <c r="AK65" i="58" s="1"/>
  <c r="P65" i="58" s="1"/>
  <c r="BJ63" i="56"/>
  <c r="AV63" i="56" s="1"/>
  <c r="BJ59" i="54"/>
  <c r="AV59" i="54" s="1"/>
  <c r="BM59" i="51"/>
  <c r="BJ59" i="60"/>
  <c r="AV59" i="60" s="1"/>
  <c r="BM59" i="60"/>
  <c r="BJ59" i="51"/>
  <c r="AV59" i="51" s="1"/>
  <c r="BJ61" i="53"/>
  <c r="BL61" i="53" s="1"/>
  <c r="BG61" i="53"/>
  <c r="BK61" i="53" s="1"/>
  <c r="BA63" i="61"/>
  <c r="BM61" i="58"/>
  <c r="BM63" i="61"/>
  <c r="BJ63" i="61"/>
  <c r="AV63" i="61" s="1"/>
  <c r="BJ61" i="58"/>
  <c r="AV61" i="58" s="1"/>
  <c r="AQ59" i="59"/>
  <c r="S59" i="59" s="1"/>
  <c r="BC61" i="52"/>
  <c r="F66" i="52"/>
  <c r="I61" i="60"/>
  <c r="K61" i="51"/>
  <c r="F70" i="56"/>
  <c r="CK69" i="56" s="1"/>
  <c r="AH65" i="57"/>
  <c r="F66" i="54"/>
  <c r="AK61" i="60"/>
  <c r="CJ61" i="60" s="1"/>
  <c r="CL61" i="60" s="1"/>
  <c r="AV59" i="55"/>
  <c r="BM59" i="55"/>
  <c r="BM57" i="50"/>
  <c r="AH63" i="52"/>
  <c r="K63" i="53"/>
  <c r="K61" i="55"/>
  <c r="F68" i="57"/>
  <c r="CK67" i="57" s="1"/>
  <c r="K63" i="58"/>
  <c r="AE67" i="59"/>
  <c r="CH59" i="59"/>
  <c r="AM59" i="59"/>
  <c r="BA57" i="50"/>
  <c r="BG61" i="52"/>
  <c r="BC63" i="53"/>
  <c r="F66" i="55"/>
  <c r="CK65" i="55" s="1"/>
  <c r="CI59" i="59"/>
  <c r="Q59" i="59" s="1"/>
  <c r="K61" i="52"/>
  <c r="I63" i="53"/>
  <c r="BG63" i="53" s="1"/>
  <c r="I61" i="55"/>
  <c r="BC63" i="58"/>
  <c r="AW65" i="58"/>
  <c r="K61" i="60"/>
  <c r="BJ57" i="50"/>
  <c r="AV57" i="50" s="1"/>
  <c r="AU65" i="57"/>
  <c r="AL65" i="57"/>
  <c r="AW65" i="57"/>
  <c r="AL63" i="59"/>
  <c r="AU63" i="59"/>
  <c r="AW63" i="59"/>
  <c r="H65" i="53"/>
  <c r="H66" i="53" s="1"/>
  <c r="AJ65" i="53" s="1"/>
  <c r="AI65" i="53"/>
  <c r="AW63" i="55"/>
  <c r="AL63" i="55"/>
  <c r="AU63" i="55"/>
  <c r="AV65" i="58"/>
  <c r="K61" i="59"/>
  <c r="I61" i="59"/>
  <c r="BG61" i="59" s="1"/>
  <c r="BC61" i="60"/>
  <c r="BC61" i="51"/>
  <c r="I63" i="57"/>
  <c r="BG63" i="57" s="1"/>
  <c r="BM63" i="57" s="1"/>
  <c r="I63" i="58"/>
  <c r="BG63" i="58" s="1"/>
  <c r="BC61" i="59"/>
  <c r="AV65" i="61"/>
  <c r="I61" i="51"/>
  <c r="BG61" i="51" s="1"/>
  <c r="BC61" i="55"/>
  <c r="AN63" i="55"/>
  <c r="K63" i="57"/>
  <c r="BC63" i="57"/>
  <c r="G65" i="54"/>
  <c r="G66" i="54" s="1"/>
  <c r="AR67" i="56"/>
  <c r="AT67" i="56" s="1"/>
  <c r="T67" i="56" s="1"/>
  <c r="AR65" i="58"/>
  <c r="AT65" i="58" s="1"/>
  <c r="T65" i="58" s="1"/>
  <c r="G67" i="53"/>
  <c r="AK61" i="51"/>
  <c r="CI61" i="51" s="1"/>
  <c r="AK63" i="57"/>
  <c r="AK63" i="58"/>
  <c r="CI63" i="58" s="1"/>
  <c r="AU65" i="58"/>
  <c r="AT63" i="60"/>
  <c r="T63" i="60" s="1"/>
  <c r="CI59" i="51"/>
  <c r="G65" i="51"/>
  <c r="CJ59" i="51"/>
  <c r="CL59" i="51" s="1"/>
  <c r="R59" i="51" s="1"/>
  <c r="G68" i="53"/>
  <c r="AE67" i="55"/>
  <c r="AP61" i="55"/>
  <c r="AE67" i="60"/>
  <c r="AE67" i="54"/>
  <c r="AH63" i="60"/>
  <c r="AQ59" i="60"/>
  <c r="CH59" i="60"/>
  <c r="CJ59" i="60"/>
  <c r="CL59" i="60" s="1"/>
  <c r="R59" i="60" s="1"/>
  <c r="CI59" i="60"/>
  <c r="H67" i="61"/>
  <c r="H68" i="61" s="1"/>
  <c r="AJ67" i="61" s="1"/>
  <c r="CB69" i="60"/>
  <c r="N69" i="60"/>
  <c r="M69" i="60"/>
  <c r="CH43" i="60"/>
  <c r="AM43" i="60"/>
  <c r="AQ43" i="60"/>
  <c r="CJ43" i="60"/>
  <c r="CL43" i="60" s="1"/>
  <c r="R43" i="60" s="1"/>
  <c r="CI43" i="60"/>
  <c r="O65" i="60"/>
  <c r="BB65" i="60"/>
  <c r="AX61" i="60"/>
  <c r="AZ61" i="60"/>
  <c r="CM69" i="60"/>
  <c r="CF69" i="60"/>
  <c r="CG69" i="60" s="1"/>
  <c r="BO69" i="60"/>
  <c r="AV65" i="60"/>
  <c r="AW65" i="60"/>
  <c r="AL65" i="60"/>
  <c r="AU65" i="60"/>
  <c r="C68" i="60"/>
  <c r="BF67" i="60"/>
  <c r="BE67" i="60"/>
  <c r="BI67" i="60"/>
  <c r="BH67" i="60"/>
  <c r="C67" i="60"/>
  <c r="F47" i="60"/>
  <c r="AR47" i="60" s="1"/>
  <c r="AT47" i="60" s="1"/>
  <c r="T47" i="60" s="1"/>
  <c r="AN45" i="60"/>
  <c r="AP45" i="60" s="1"/>
  <c r="AH45" i="60"/>
  <c r="AK45" i="60" s="1"/>
  <c r="P45" i="60" s="1"/>
  <c r="AY61" i="60"/>
  <c r="BA61" i="60"/>
  <c r="AF65" i="60"/>
  <c r="F65" i="60"/>
  <c r="G65" i="60"/>
  <c r="G66" i="60"/>
  <c r="H65" i="60" s="1"/>
  <c r="H66" i="60" s="1"/>
  <c r="AJ65" i="60" s="1"/>
  <c r="J64" i="60"/>
  <c r="J63" i="60"/>
  <c r="BG63" i="60" s="1"/>
  <c r="L63" i="60"/>
  <c r="BJ63" i="60" s="1"/>
  <c r="L64" i="60"/>
  <c r="AI63" i="60"/>
  <c r="AO63" i="60"/>
  <c r="AP63" i="60" s="1"/>
  <c r="F66" i="60"/>
  <c r="AN65" i="60" s="1"/>
  <c r="CI61" i="59"/>
  <c r="CH61" i="59"/>
  <c r="CJ61" i="59"/>
  <c r="CL61" i="59" s="1"/>
  <c r="AQ61" i="59"/>
  <c r="CB69" i="59"/>
  <c r="N69" i="59"/>
  <c r="M69" i="59"/>
  <c r="U71" i="59"/>
  <c r="U75" i="59" s="1"/>
  <c r="U76" i="59" s="1"/>
  <c r="AF65" i="59"/>
  <c r="F65" i="59"/>
  <c r="G65" i="59"/>
  <c r="G66" i="59" s="1"/>
  <c r="H65" i="59" s="1"/>
  <c r="H66" i="59" s="1"/>
  <c r="AJ65" i="59" s="1"/>
  <c r="O65" i="59"/>
  <c r="AD65" i="59" s="1"/>
  <c r="BB65" i="59"/>
  <c r="AH63" i="59"/>
  <c r="AP61" i="59"/>
  <c r="J64" i="59"/>
  <c r="J63" i="59"/>
  <c r="L64" i="59"/>
  <c r="L63" i="59"/>
  <c r="AI63" i="59"/>
  <c r="AO63" i="59"/>
  <c r="AP63" i="59" s="1"/>
  <c r="AY61" i="59"/>
  <c r="AN45" i="59"/>
  <c r="AP45" i="59" s="1"/>
  <c r="AH45" i="59"/>
  <c r="AK45" i="59" s="1"/>
  <c r="P45" i="59" s="1"/>
  <c r="F66" i="59"/>
  <c r="AZ61" i="59"/>
  <c r="AX61" i="59"/>
  <c r="CM69" i="59"/>
  <c r="CF69" i="59"/>
  <c r="CG69" i="59" s="1"/>
  <c r="BO69" i="59"/>
  <c r="CJ43" i="59"/>
  <c r="CL43" i="59" s="1"/>
  <c r="R43" i="59" s="1"/>
  <c r="CI43" i="59"/>
  <c r="CH43" i="59"/>
  <c r="AM43" i="59"/>
  <c r="AQ43" i="59"/>
  <c r="S43" i="59" s="1"/>
  <c r="C68" i="59"/>
  <c r="BF67" i="59"/>
  <c r="BE67" i="59"/>
  <c r="BI67" i="59"/>
  <c r="C67" i="59"/>
  <c r="F68" i="59" s="1"/>
  <c r="BH67" i="59"/>
  <c r="F47" i="59"/>
  <c r="AR47" i="59" s="1"/>
  <c r="AT47" i="59" s="1"/>
  <c r="T47" i="59" s="1"/>
  <c r="AI65" i="57"/>
  <c r="AE69" i="57"/>
  <c r="AR63" i="54"/>
  <c r="AT63" i="54" s="1"/>
  <c r="T63" i="54" s="1"/>
  <c r="AM61" i="53"/>
  <c r="AQ61" i="53"/>
  <c r="CH61" i="53"/>
  <c r="AH65" i="53"/>
  <c r="CJ61" i="53"/>
  <c r="CL61" i="53" s="1"/>
  <c r="R61" i="53" s="1"/>
  <c r="AE67" i="52"/>
  <c r="AR63" i="51"/>
  <c r="AT63" i="51" s="1"/>
  <c r="T63" i="51" s="1"/>
  <c r="AE67" i="51"/>
  <c r="F67" i="58"/>
  <c r="AH67" i="58" s="1"/>
  <c r="AF67" i="58"/>
  <c r="G67" i="58"/>
  <c r="BH69" i="58"/>
  <c r="BG69" i="58"/>
  <c r="BE69" i="58"/>
  <c r="C70" i="58"/>
  <c r="F70" i="58" s="1"/>
  <c r="BJ69" i="58"/>
  <c r="BI69" i="58"/>
  <c r="BF69" i="58"/>
  <c r="C69" i="58"/>
  <c r="AD69" i="58" s="1"/>
  <c r="F49" i="58"/>
  <c r="G68" i="58"/>
  <c r="CI61" i="58"/>
  <c r="CJ61" i="58"/>
  <c r="CL61" i="58" s="1"/>
  <c r="R61" i="58" s="1"/>
  <c r="CH61" i="58"/>
  <c r="AQ61" i="58"/>
  <c r="AM61" i="58"/>
  <c r="CK67" i="58"/>
  <c r="AS67" i="58"/>
  <c r="AD67" i="58"/>
  <c r="AP69" i="58"/>
  <c r="L65" i="58"/>
  <c r="I65" i="58"/>
  <c r="L66" i="58"/>
  <c r="K65" i="58"/>
  <c r="BL65" i="58" s="1"/>
  <c r="BC65" i="58"/>
  <c r="J65" i="58"/>
  <c r="J66" i="58"/>
  <c r="AX63" i="58"/>
  <c r="AY63" i="58"/>
  <c r="BA63" i="58"/>
  <c r="AN47" i="58"/>
  <c r="AP47" i="58" s="1"/>
  <c r="AH47" i="58"/>
  <c r="AK47" i="58" s="1"/>
  <c r="P47" i="58" s="1"/>
  <c r="O67" i="58"/>
  <c r="BB67" i="58"/>
  <c r="CH45" i="58"/>
  <c r="CJ45" i="58"/>
  <c r="CL45" i="58" s="1"/>
  <c r="R45" i="58" s="1"/>
  <c r="AQ45" i="58"/>
  <c r="CI45" i="58"/>
  <c r="AM45" i="58"/>
  <c r="AO63" i="58"/>
  <c r="AP63" i="58" s="1"/>
  <c r="AO63" i="57"/>
  <c r="AP63" i="57" s="1"/>
  <c r="AY63" i="57"/>
  <c r="AX63" i="57"/>
  <c r="F67" i="57"/>
  <c r="AF67" i="57"/>
  <c r="H65" i="57"/>
  <c r="H66" i="57" s="1"/>
  <c r="AJ65" i="57" s="1"/>
  <c r="AT65" i="57"/>
  <c r="AH47" i="57"/>
  <c r="AK47" i="57" s="1"/>
  <c r="P47" i="57" s="1"/>
  <c r="AN47" i="57"/>
  <c r="AP47" i="57" s="1"/>
  <c r="O67" i="57"/>
  <c r="AD67" i="57" s="1"/>
  <c r="BB67" i="57"/>
  <c r="G67" i="57"/>
  <c r="AR67" i="57" s="1"/>
  <c r="CI45" i="57"/>
  <c r="CH45" i="57"/>
  <c r="AQ45" i="57"/>
  <c r="S45" i="57" s="1"/>
  <c r="CJ45" i="57"/>
  <c r="CL45" i="57" s="1"/>
  <c r="R45" i="57" s="1"/>
  <c r="AS67" i="57"/>
  <c r="L65" i="57"/>
  <c r="K65" i="57" s="1"/>
  <c r="J66" i="57"/>
  <c r="J65" i="57"/>
  <c r="L66" i="57"/>
  <c r="BH69" i="57"/>
  <c r="C69" i="57"/>
  <c r="C70" i="57"/>
  <c r="BF69" i="57"/>
  <c r="BE69" i="57"/>
  <c r="F49" i="57"/>
  <c r="BI69" i="57"/>
  <c r="AS69" i="56"/>
  <c r="AN49" i="56"/>
  <c r="AP49" i="56" s="1"/>
  <c r="CB69" i="55"/>
  <c r="U71" i="55"/>
  <c r="U75" i="55" s="1"/>
  <c r="U76" i="55" s="1"/>
  <c r="M69" i="55"/>
  <c r="N69" i="55"/>
  <c r="CJ59" i="55"/>
  <c r="CL59" i="55" s="1"/>
  <c r="R59" i="55" s="1"/>
  <c r="AM59" i="55"/>
  <c r="CI59" i="55"/>
  <c r="CH59" i="55"/>
  <c r="AQ59" i="55"/>
  <c r="AY61" i="55"/>
  <c r="AZ61" i="55"/>
  <c r="AX61" i="55"/>
  <c r="AI63" i="55"/>
  <c r="AO63" i="55"/>
  <c r="O65" i="55"/>
  <c r="AD65" i="55" s="1"/>
  <c r="BB65" i="55"/>
  <c r="AF65" i="55"/>
  <c r="F65" i="55"/>
  <c r="AR65" i="55" s="1"/>
  <c r="G65" i="55"/>
  <c r="G66" i="55" s="1"/>
  <c r="H65" i="55" s="1"/>
  <c r="H66" i="55" s="1"/>
  <c r="AJ65" i="55" s="1"/>
  <c r="AH45" i="55"/>
  <c r="AK45" i="55" s="1"/>
  <c r="P45" i="55" s="1"/>
  <c r="AN45" i="55"/>
  <c r="AP45" i="55" s="1"/>
  <c r="AS65" i="55"/>
  <c r="AH63" i="55"/>
  <c r="CM69" i="55"/>
  <c r="CF69" i="55"/>
  <c r="CG69" i="55" s="1"/>
  <c r="BO69" i="55"/>
  <c r="C68" i="55"/>
  <c r="BF67" i="55"/>
  <c r="BH67" i="55"/>
  <c r="BE67" i="55"/>
  <c r="C67" i="55"/>
  <c r="F47" i="55"/>
  <c r="BI67" i="55"/>
  <c r="J64" i="55"/>
  <c r="J63" i="55"/>
  <c r="L64" i="55"/>
  <c r="L63" i="55"/>
  <c r="CJ43" i="55"/>
  <c r="CL43" i="55" s="1"/>
  <c r="CI43" i="55"/>
  <c r="CH43" i="55"/>
  <c r="AQ43" i="55"/>
  <c r="S43" i="55" s="1"/>
  <c r="AM43" i="55"/>
  <c r="CB69" i="54"/>
  <c r="N69" i="54"/>
  <c r="M69" i="54"/>
  <c r="AQ61" i="54"/>
  <c r="S61" i="54" s="1"/>
  <c r="AM61" i="54"/>
  <c r="CJ61" i="54"/>
  <c r="CL61" i="54" s="1"/>
  <c r="R61" i="54" s="1"/>
  <c r="CI61" i="54"/>
  <c r="CH61" i="54"/>
  <c r="AY61" i="54"/>
  <c r="BA61" i="54"/>
  <c r="J64" i="54"/>
  <c r="J63" i="54"/>
  <c r="L63" i="54"/>
  <c r="L64" i="54"/>
  <c r="K63" i="54"/>
  <c r="BL63" i="54" s="1"/>
  <c r="I63" i="54"/>
  <c r="BC63" i="54"/>
  <c r="CI59" i="54"/>
  <c r="AQ59" i="54"/>
  <c r="S59" i="54" s="1"/>
  <c r="AM59" i="54"/>
  <c r="CH59" i="54"/>
  <c r="CJ59" i="54"/>
  <c r="CL59" i="54" s="1"/>
  <c r="R59" i="54" s="1"/>
  <c r="AN63" i="54"/>
  <c r="CI43" i="54"/>
  <c r="CH43" i="54"/>
  <c r="AQ43" i="54"/>
  <c r="AM43" i="54"/>
  <c r="CJ43" i="54"/>
  <c r="CL43" i="54" s="1"/>
  <c r="R43" i="54" s="1"/>
  <c r="AL63" i="54"/>
  <c r="AV63" i="54"/>
  <c r="AU63" i="54"/>
  <c r="AW63" i="54"/>
  <c r="AX61" i="54"/>
  <c r="AZ61" i="54"/>
  <c r="C68" i="54"/>
  <c r="BF67" i="54"/>
  <c r="BE67" i="54"/>
  <c r="BI67" i="54"/>
  <c r="C67" i="54"/>
  <c r="BH67" i="54"/>
  <c r="F47" i="54"/>
  <c r="AR47" i="54" s="1"/>
  <c r="AT47" i="54" s="1"/>
  <c r="T47" i="54" s="1"/>
  <c r="AF65" i="54"/>
  <c r="F65" i="54"/>
  <c r="AN65" i="54" s="1"/>
  <c r="BK61" i="54"/>
  <c r="BM61" i="54"/>
  <c r="AI63" i="54"/>
  <c r="AK63" i="54" s="1"/>
  <c r="P63" i="54" s="1"/>
  <c r="AO63" i="54"/>
  <c r="CM69" i="54"/>
  <c r="CF69" i="54"/>
  <c r="CG69" i="54" s="1"/>
  <c r="BO69" i="54"/>
  <c r="CK65" i="54"/>
  <c r="AS65" i="54"/>
  <c r="AR65" i="54"/>
  <c r="AN45" i="54"/>
  <c r="AP45" i="54" s="1"/>
  <c r="AH45" i="54"/>
  <c r="AK45" i="54" s="1"/>
  <c r="P45" i="54" s="1"/>
  <c r="O65" i="54"/>
  <c r="AD65" i="54" s="1"/>
  <c r="BB65" i="54"/>
  <c r="CJ63" i="53"/>
  <c r="CL63" i="53" s="1"/>
  <c r="R63" i="53" s="1"/>
  <c r="CH63" i="53"/>
  <c r="AM63" i="53"/>
  <c r="CI63" i="53"/>
  <c r="AQ63" i="53"/>
  <c r="AU65" i="53"/>
  <c r="AW65" i="53"/>
  <c r="AL65" i="53"/>
  <c r="AY63" i="53"/>
  <c r="BA63" i="53"/>
  <c r="CK67" i="53"/>
  <c r="AS67" i="53"/>
  <c r="O67" i="53"/>
  <c r="BB67" i="53"/>
  <c r="AT65" i="53"/>
  <c r="T65" i="53" s="1"/>
  <c r="L65" i="53"/>
  <c r="L66" i="53"/>
  <c r="J66" i="53"/>
  <c r="J65" i="53"/>
  <c r="CJ45" i="53"/>
  <c r="CL45" i="53" s="1"/>
  <c r="R45" i="53" s="1"/>
  <c r="CI45" i="53"/>
  <c r="CH45" i="53"/>
  <c r="AM45" i="53"/>
  <c r="AQ45" i="53"/>
  <c r="BH69" i="53"/>
  <c r="BG69" i="53"/>
  <c r="BE69" i="53"/>
  <c r="C70" i="53"/>
  <c r="F70" i="53" s="1"/>
  <c r="BJ69" i="53"/>
  <c r="BI69" i="53"/>
  <c r="BF69" i="53"/>
  <c r="C69" i="53"/>
  <c r="AD69" i="53" s="1"/>
  <c r="F49" i="53"/>
  <c r="AX63" i="53"/>
  <c r="F67" i="53"/>
  <c r="AN67" i="53" s="1"/>
  <c r="AF67" i="53"/>
  <c r="AW67" i="53"/>
  <c r="AH47" i="53"/>
  <c r="AK47" i="53" s="1"/>
  <c r="P47" i="53" s="1"/>
  <c r="AN47" i="53"/>
  <c r="AP47" i="53" s="1"/>
  <c r="CH61" i="52"/>
  <c r="AQ61" i="52"/>
  <c r="CJ61" i="52"/>
  <c r="CL61" i="52" s="1"/>
  <c r="R61" i="52" s="1"/>
  <c r="AM61" i="52"/>
  <c r="CI61" i="52"/>
  <c r="CB69" i="52"/>
  <c r="N69" i="52"/>
  <c r="M69" i="52"/>
  <c r="BK61" i="52"/>
  <c r="BM61" i="52"/>
  <c r="CJ43" i="52"/>
  <c r="CL43" i="52" s="1"/>
  <c r="R43" i="52" s="1"/>
  <c r="CI43" i="52"/>
  <c r="CH43" i="52"/>
  <c r="AQ43" i="52"/>
  <c r="S43" i="52" s="1"/>
  <c r="O65" i="52"/>
  <c r="AD65" i="52" s="1"/>
  <c r="BB65" i="52"/>
  <c r="AZ61" i="52"/>
  <c r="AX61" i="52"/>
  <c r="BA61" i="52"/>
  <c r="AY61" i="52"/>
  <c r="C68" i="52"/>
  <c r="BF67" i="52"/>
  <c r="BH67" i="52"/>
  <c r="BI67" i="52"/>
  <c r="C67" i="52"/>
  <c r="F47" i="52"/>
  <c r="BE67" i="52"/>
  <c r="AF65" i="52"/>
  <c r="F65" i="52"/>
  <c r="AR65" i="52" s="1"/>
  <c r="G65" i="52"/>
  <c r="G66" i="52" s="1"/>
  <c r="AL63" i="52"/>
  <c r="AW63" i="52"/>
  <c r="AU63" i="52"/>
  <c r="AI63" i="52"/>
  <c r="AK63" i="52" s="1"/>
  <c r="P63" i="52" s="1"/>
  <c r="AO63" i="52"/>
  <c r="AP63" i="52" s="1"/>
  <c r="CM69" i="52"/>
  <c r="CF69" i="52"/>
  <c r="CG69" i="52" s="1"/>
  <c r="BO69" i="52"/>
  <c r="AH45" i="52"/>
  <c r="AK45" i="52" s="1"/>
  <c r="P45" i="52" s="1"/>
  <c r="AN45" i="52"/>
  <c r="AP45" i="52" s="1"/>
  <c r="CK65" i="52"/>
  <c r="AS65" i="52"/>
  <c r="J64" i="52"/>
  <c r="J63" i="52"/>
  <c r="L64" i="52"/>
  <c r="L63" i="52"/>
  <c r="CB69" i="51"/>
  <c r="N69" i="51"/>
  <c r="U71" i="51"/>
  <c r="U75" i="51" s="1"/>
  <c r="U76" i="51" s="1"/>
  <c r="M69" i="51"/>
  <c r="CK65" i="51"/>
  <c r="AS65" i="51"/>
  <c r="L63" i="51"/>
  <c r="BJ63" i="51" s="1"/>
  <c r="L64" i="51"/>
  <c r="J64" i="51"/>
  <c r="J63" i="51"/>
  <c r="BG63" i="51" s="1"/>
  <c r="BH67" i="51"/>
  <c r="C68" i="51"/>
  <c r="BF67" i="51"/>
  <c r="BE67" i="51"/>
  <c r="BI67" i="51"/>
  <c r="C67" i="51"/>
  <c r="F47" i="51"/>
  <c r="AR47" i="51" s="1"/>
  <c r="AT47" i="51" s="1"/>
  <c r="T47" i="51" s="1"/>
  <c r="F65" i="51"/>
  <c r="AR65" i="51" s="1"/>
  <c r="AF65" i="51"/>
  <c r="G66" i="51"/>
  <c r="AI63" i="51"/>
  <c r="AK63" i="51" s="1"/>
  <c r="AO63" i="51"/>
  <c r="AP63" i="51" s="1"/>
  <c r="AH45" i="51"/>
  <c r="AK45" i="51" s="1"/>
  <c r="P45" i="51" s="1"/>
  <c r="AN45" i="51"/>
  <c r="AP45" i="51" s="1"/>
  <c r="BA61" i="51"/>
  <c r="AY61" i="51"/>
  <c r="CF69" i="51"/>
  <c r="CG69" i="51" s="1"/>
  <c r="BO69" i="51"/>
  <c r="CM69" i="51"/>
  <c r="AO61" i="51"/>
  <c r="AP61" i="51" s="1"/>
  <c r="AL65" i="51"/>
  <c r="AU65" i="51"/>
  <c r="AV65" i="51"/>
  <c r="AW65" i="51"/>
  <c r="O65" i="51"/>
  <c r="BB65" i="51"/>
  <c r="CJ43" i="51"/>
  <c r="CL43" i="51" s="1"/>
  <c r="R43" i="51" s="1"/>
  <c r="CI43" i="51"/>
  <c r="CH43" i="51"/>
  <c r="AQ43" i="51"/>
  <c r="AM43" i="51"/>
  <c r="AX61" i="51"/>
  <c r="AZ61" i="51"/>
  <c r="AT59" i="50"/>
  <c r="F64" i="50"/>
  <c r="CK63" i="50" s="1"/>
  <c r="I59" i="50"/>
  <c r="BC59" i="50"/>
  <c r="AS61" i="50"/>
  <c r="AR61" i="50"/>
  <c r="K59" i="50"/>
  <c r="AS63" i="50"/>
  <c r="CK61" i="50"/>
  <c r="CB65" i="50" l="1"/>
  <c r="AE65" i="50" s="1"/>
  <c r="N65" i="50"/>
  <c r="M65" i="50"/>
  <c r="U65" i="50"/>
  <c r="G59" i="50"/>
  <c r="G60" i="50" s="1"/>
  <c r="H59" i="50" s="1"/>
  <c r="H60" i="50" s="1"/>
  <c r="AJ59" i="50" s="1"/>
  <c r="CF65" i="50"/>
  <c r="CG65" i="50" s="1"/>
  <c r="BO65" i="50"/>
  <c r="CM65" i="50"/>
  <c r="AG61" i="50"/>
  <c r="BB61" i="50"/>
  <c r="O61" i="50"/>
  <c r="AD61" i="50" s="1"/>
  <c r="AE61" i="50"/>
  <c r="F61" i="50"/>
  <c r="AF61" i="50"/>
  <c r="BF63" i="50"/>
  <c r="BH63" i="50"/>
  <c r="BE63" i="50"/>
  <c r="F43" i="50"/>
  <c r="C63" i="50"/>
  <c r="C64" i="50"/>
  <c r="BI63" i="50"/>
  <c r="CI55" i="50"/>
  <c r="Q55" i="50" s="1"/>
  <c r="AM55" i="50"/>
  <c r="CH55" i="50"/>
  <c r="P55" i="50"/>
  <c r="CJ55" i="50"/>
  <c r="CL55" i="50" s="1"/>
  <c r="R55" i="50" s="1"/>
  <c r="AQ55" i="50"/>
  <c r="S55" i="50" s="1"/>
  <c r="BQ67" i="50"/>
  <c r="BP67" i="50" s="1"/>
  <c r="B67" i="50"/>
  <c r="A69" i="50"/>
  <c r="CH39" i="50"/>
  <c r="AQ39" i="50"/>
  <c r="S39" i="50" s="1"/>
  <c r="P39" i="50"/>
  <c r="CO39" i="50" s="1"/>
  <c r="CJ39" i="50"/>
  <c r="CL39" i="50" s="1"/>
  <c r="R39" i="50" s="1"/>
  <c r="CI39" i="50"/>
  <c r="AM39" i="50"/>
  <c r="AW59" i="50"/>
  <c r="AU59" i="50"/>
  <c r="AI57" i="50"/>
  <c r="AO57" i="50"/>
  <c r="AP57" i="50" s="1"/>
  <c r="AK57" i="50"/>
  <c r="AR41" i="50"/>
  <c r="AT41" i="50" s="1"/>
  <c r="T41" i="50" s="1"/>
  <c r="AN41" i="50"/>
  <c r="AP41" i="50" s="1"/>
  <c r="AH41" i="50"/>
  <c r="AK41" i="50" s="1"/>
  <c r="AX57" i="50"/>
  <c r="AZ57" i="50"/>
  <c r="AN59" i="50"/>
  <c r="AH59" i="50"/>
  <c r="L60" i="50"/>
  <c r="AY59" i="50" s="1"/>
  <c r="J60" i="50"/>
  <c r="AX59" i="50" s="1"/>
  <c r="L59" i="50"/>
  <c r="J59" i="50"/>
  <c r="Q59" i="51"/>
  <c r="AN65" i="51"/>
  <c r="AM61" i="55"/>
  <c r="CJ63" i="56"/>
  <c r="CL63" i="56" s="1"/>
  <c r="R63" i="56" s="1"/>
  <c r="CI63" i="56"/>
  <c r="AW65" i="56"/>
  <c r="AU65" i="56"/>
  <c r="CK67" i="56"/>
  <c r="AX63" i="56"/>
  <c r="AZ63" i="56"/>
  <c r="AD67" i="56"/>
  <c r="G68" i="56"/>
  <c r="F67" i="56"/>
  <c r="AH67" i="56" s="1"/>
  <c r="G67" i="56"/>
  <c r="AF67" i="56"/>
  <c r="AM63" i="56"/>
  <c r="P45" i="56"/>
  <c r="CI45" i="56"/>
  <c r="CJ45" i="56"/>
  <c r="CL45" i="56" s="1"/>
  <c r="R45" i="56" s="1"/>
  <c r="AM45" i="56"/>
  <c r="CH45" i="56"/>
  <c r="AQ45" i="56"/>
  <c r="AH47" i="56"/>
  <c r="AK47" i="56" s="1"/>
  <c r="AN47" i="56"/>
  <c r="AP47" i="56" s="1"/>
  <c r="AY63" i="56"/>
  <c r="BA63" i="56"/>
  <c r="AE69" i="56"/>
  <c r="J65" i="56"/>
  <c r="BG65" i="56" s="1"/>
  <c r="BM65" i="56" s="1"/>
  <c r="J66" i="56"/>
  <c r="L65" i="56"/>
  <c r="BJ65" i="56" s="1"/>
  <c r="BL65" i="56" s="1"/>
  <c r="L66" i="56"/>
  <c r="CH63" i="56"/>
  <c r="BC65" i="56"/>
  <c r="I65" i="56"/>
  <c r="AT63" i="56"/>
  <c r="T63" i="56" s="1"/>
  <c r="BI69" i="56"/>
  <c r="C70" i="56"/>
  <c r="BH69" i="56"/>
  <c r="BF69" i="56"/>
  <c r="F49" i="56"/>
  <c r="BE69" i="56"/>
  <c r="C69" i="56"/>
  <c r="BB67" i="56"/>
  <c r="O67" i="56"/>
  <c r="Q43" i="56"/>
  <c r="CN43" i="56" s="1"/>
  <c r="CK65" i="56"/>
  <c r="AR65" i="56"/>
  <c r="AT65" i="56" s="1"/>
  <c r="T65" i="56" s="1"/>
  <c r="AH65" i="56"/>
  <c r="AK65" i="56" s="1"/>
  <c r="CI65" i="56" s="1"/>
  <c r="AS65" i="56"/>
  <c r="H65" i="56"/>
  <c r="H66" i="56" s="1"/>
  <c r="AJ65" i="56" s="1"/>
  <c r="AI65" i="56"/>
  <c r="AP65" i="58"/>
  <c r="P61" i="61"/>
  <c r="CH61" i="61"/>
  <c r="AM61" i="61"/>
  <c r="AQ61" i="61"/>
  <c r="CI61" i="61"/>
  <c r="CJ61" i="61"/>
  <c r="CL61" i="61" s="1"/>
  <c r="R61" i="61" s="1"/>
  <c r="AH47" i="61"/>
  <c r="AK47" i="61" s="1"/>
  <c r="AN47" i="61"/>
  <c r="AP47" i="61" s="1"/>
  <c r="P45" i="61"/>
  <c r="CN45" i="61" s="1"/>
  <c r="CJ45" i="61"/>
  <c r="CL45" i="61" s="1"/>
  <c r="R45" i="61" s="1"/>
  <c r="AQ45" i="61"/>
  <c r="S45" i="61" s="1"/>
  <c r="CH45" i="61"/>
  <c r="AM45" i="61"/>
  <c r="CI45" i="61"/>
  <c r="Q45" i="61" s="1"/>
  <c r="AN67" i="61"/>
  <c r="P63" i="61"/>
  <c r="CI63" i="61"/>
  <c r="CJ63" i="61"/>
  <c r="CL63" i="61" s="1"/>
  <c r="R63" i="61" s="1"/>
  <c r="AQ63" i="61"/>
  <c r="CH63" i="61"/>
  <c r="AM63" i="61"/>
  <c r="L65" i="61"/>
  <c r="BJ65" i="61" s="1"/>
  <c r="J66" i="61"/>
  <c r="L66" i="61"/>
  <c r="K65" i="61"/>
  <c r="I65" i="61"/>
  <c r="BK65" i="61" s="1"/>
  <c r="BC65" i="61"/>
  <c r="J65" i="61"/>
  <c r="BG65" i="61" s="1"/>
  <c r="AF67" i="61"/>
  <c r="F67" i="61"/>
  <c r="AR67" i="61" s="1"/>
  <c r="AT67" i="61" s="1"/>
  <c r="AL65" i="61"/>
  <c r="AU65" i="61"/>
  <c r="AW65" i="61"/>
  <c r="AZ63" i="61"/>
  <c r="AX63" i="61"/>
  <c r="BH69" i="61"/>
  <c r="BF69" i="61"/>
  <c r="C70" i="61"/>
  <c r="F49" i="61"/>
  <c r="BI69" i="61"/>
  <c r="BE69" i="61"/>
  <c r="C69" i="61"/>
  <c r="AR65" i="61"/>
  <c r="AT65" i="61" s="1"/>
  <c r="AN65" i="61"/>
  <c r="AH65" i="61"/>
  <c r="AH67" i="61"/>
  <c r="BB67" i="61"/>
  <c r="O67" i="61"/>
  <c r="AI65" i="61"/>
  <c r="H65" i="61"/>
  <c r="H66" i="61" s="1"/>
  <c r="AM61" i="59"/>
  <c r="Q61" i="59" s="1"/>
  <c r="AN67" i="58"/>
  <c r="I63" i="60"/>
  <c r="Q43" i="59"/>
  <c r="CN43" i="59" s="1"/>
  <c r="BC63" i="60"/>
  <c r="I63" i="51"/>
  <c r="BK63" i="51" s="1"/>
  <c r="Q61" i="54"/>
  <c r="CN43" i="55"/>
  <c r="AV63" i="51"/>
  <c r="K63" i="51"/>
  <c r="BL63" i="51" s="1"/>
  <c r="Q43" i="52"/>
  <c r="CN43" i="52" s="1"/>
  <c r="K63" i="60"/>
  <c r="BL63" i="60" s="1"/>
  <c r="P63" i="51"/>
  <c r="AL63" i="51"/>
  <c r="BC63" i="51"/>
  <c r="Q45" i="57"/>
  <c r="AL65" i="56"/>
  <c r="H67" i="53"/>
  <c r="H68" i="53" s="1"/>
  <c r="AJ67" i="53" s="1"/>
  <c r="AO67" i="53"/>
  <c r="AP67" i="53" s="1"/>
  <c r="AE69" i="55"/>
  <c r="AV63" i="60"/>
  <c r="CN45" i="57"/>
  <c r="BK61" i="51"/>
  <c r="AQ61" i="55"/>
  <c r="CH61" i="55"/>
  <c r="CI61" i="55"/>
  <c r="AN67" i="57"/>
  <c r="CJ61" i="55"/>
  <c r="CL61" i="55" s="1"/>
  <c r="R61" i="55" s="1"/>
  <c r="BK61" i="59"/>
  <c r="Q43" i="60"/>
  <c r="CN43" i="60" s="1"/>
  <c r="R61" i="59"/>
  <c r="BL59" i="54"/>
  <c r="R61" i="60"/>
  <c r="BL59" i="51"/>
  <c r="BL63" i="61"/>
  <c r="BL59" i="60"/>
  <c r="BL57" i="50"/>
  <c r="BL63" i="56"/>
  <c r="BL61" i="58"/>
  <c r="Q61" i="52"/>
  <c r="BK63" i="53"/>
  <c r="Q43" i="51"/>
  <c r="CN43" i="51" s="1"/>
  <c r="AZ63" i="53"/>
  <c r="BA61" i="55"/>
  <c r="AQ63" i="58"/>
  <c r="Q45" i="53"/>
  <c r="CN45" i="53" s="1"/>
  <c r="Q59" i="54"/>
  <c r="Q59" i="55"/>
  <c r="BA63" i="57"/>
  <c r="Q45" i="58"/>
  <c r="CN45" i="58" s="1"/>
  <c r="G69" i="58"/>
  <c r="Q61" i="58"/>
  <c r="Q59" i="60"/>
  <c r="CI61" i="60"/>
  <c r="P61" i="60"/>
  <c r="Q61" i="53"/>
  <c r="Q63" i="53"/>
  <c r="CH63" i="58"/>
  <c r="P63" i="58"/>
  <c r="Q63" i="56"/>
  <c r="AL59" i="50"/>
  <c r="Q43" i="54"/>
  <c r="CN43" i="54" s="1"/>
  <c r="BK63" i="58"/>
  <c r="AM63" i="58"/>
  <c r="CI63" i="57"/>
  <c r="P63" i="57"/>
  <c r="AM61" i="51"/>
  <c r="P61" i="51"/>
  <c r="G67" i="51"/>
  <c r="CJ61" i="51"/>
  <c r="CL61" i="51" s="1"/>
  <c r="R61" i="51" s="1"/>
  <c r="AI65" i="51"/>
  <c r="AQ61" i="51"/>
  <c r="S61" i="51" s="1"/>
  <c r="AZ63" i="58"/>
  <c r="CH61" i="60"/>
  <c r="BM61" i="51"/>
  <c r="AR67" i="53"/>
  <c r="BJ61" i="60"/>
  <c r="BL61" i="60" s="1"/>
  <c r="BG61" i="60"/>
  <c r="BM61" i="60" s="1"/>
  <c r="CH61" i="51"/>
  <c r="F68" i="54"/>
  <c r="BK63" i="57"/>
  <c r="AZ63" i="57"/>
  <c r="BJ61" i="51"/>
  <c r="AV61" i="51" s="1"/>
  <c r="BM63" i="53"/>
  <c r="BJ63" i="53"/>
  <c r="AV63" i="53" s="1"/>
  <c r="BM63" i="58"/>
  <c r="AV61" i="53"/>
  <c r="BM61" i="53"/>
  <c r="BJ63" i="58"/>
  <c r="AV63" i="58" s="1"/>
  <c r="BJ65" i="57"/>
  <c r="BL65" i="57" s="1"/>
  <c r="AZ59" i="50"/>
  <c r="BG61" i="55"/>
  <c r="BK61" i="55" s="1"/>
  <c r="BJ59" i="50"/>
  <c r="BL59" i="50" s="1"/>
  <c r="BJ61" i="55"/>
  <c r="BL61" i="55" s="1"/>
  <c r="BG59" i="50"/>
  <c r="CJ63" i="58"/>
  <c r="CL63" i="58" s="1"/>
  <c r="R63" i="58" s="1"/>
  <c r="K63" i="55"/>
  <c r="F68" i="60"/>
  <c r="CK67" i="60" s="1"/>
  <c r="AQ61" i="60"/>
  <c r="S61" i="60" s="1"/>
  <c r="CH63" i="57"/>
  <c r="BA61" i="59"/>
  <c r="AV67" i="61"/>
  <c r="F68" i="52"/>
  <c r="CK67" i="52" s="1"/>
  <c r="AK65" i="53"/>
  <c r="P65" i="53" s="1"/>
  <c r="AP63" i="55"/>
  <c r="AO65" i="53"/>
  <c r="AP65" i="53" s="1"/>
  <c r="G68" i="57"/>
  <c r="AI67" i="57" s="1"/>
  <c r="AQ63" i="57"/>
  <c r="I63" i="52"/>
  <c r="BG63" i="52" s="1"/>
  <c r="AM63" i="57"/>
  <c r="AK63" i="60"/>
  <c r="AM61" i="60"/>
  <c r="AI65" i="54"/>
  <c r="H65" i="54"/>
  <c r="H66" i="54" s="1"/>
  <c r="AJ65" i="54" s="1"/>
  <c r="BM61" i="59"/>
  <c r="BC65" i="53"/>
  <c r="BC63" i="55"/>
  <c r="F70" i="57"/>
  <c r="CK69" i="57" s="1"/>
  <c r="CJ63" i="57"/>
  <c r="CL63" i="57" s="1"/>
  <c r="R63" i="57" s="1"/>
  <c r="BJ63" i="57"/>
  <c r="AV63" i="57" s="1"/>
  <c r="BJ61" i="52"/>
  <c r="AV61" i="52" s="1"/>
  <c r="K63" i="52"/>
  <c r="BC63" i="52"/>
  <c r="I65" i="53"/>
  <c r="BG65" i="53" s="1"/>
  <c r="I63" i="59"/>
  <c r="BG63" i="59" s="1"/>
  <c r="BJ61" i="59"/>
  <c r="AV61" i="59" s="1"/>
  <c r="AW65" i="55"/>
  <c r="AU65" i="55"/>
  <c r="AL65" i="55"/>
  <c r="AW65" i="54"/>
  <c r="AL65" i="54"/>
  <c r="AU65" i="54"/>
  <c r="AW65" i="52"/>
  <c r="AU65" i="52"/>
  <c r="AL65" i="52"/>
  <c r="K65" i="53"/>
  <c r="AH65" i="54"/>
  <c r="I65" i="57"/>
  <c r="BG65" i="57" s="1"/>
  <c r="I63" i="55"/>
  <c r="BG63" i="55" s="1"/>
  <c r="AQ65" i="58"/>
  <c r="S65" i="58" s="1"/>
  <c r="BC63" i="59"/>
  <c r="G70" i="61"/>
  <c r="H69" i="61" s="1"/>
  <c r="H70" i="61" s="1"/>
  <c r="AJ69" i="61" s="1"/>
  <c r="G69" i="53"/>
  <c r="BC65" i="57"/>
  <c r="AK65" i="57"/>
  <c r="P65" i="57" s="1"/>
  <c r="K63" i="59"/>
  <c r="AT67" i="53"/>
  <c r="T67" i="53" s="1"/>
  <c r="AM65" i="58"/>
  <c r="CH65" i="58"/>
  <c r="AT65" i="51"/>
  <c r="T65" i="51" s="1"/>
  <c r="G68" i="51"/>
  <c r="AH67" i="57"/>
  <c r="CI65" i="58"/>
  <c r="AT65" i="54"/>
  <c r="CJ65" i="58"/>
  <c r="CL65" i="58" s="1"/>
  <c r="R65" i="58" s="1"/>
  <c r="AI67" i="53"/>
  <c r="G70" i="58"/>
  <c r="AI69" i="58" s="1"/>
  <c r="AH65" i="52"/>
  <c r="AT65" i="55"/>
  <c r="AE69" i="54"/>
  <c r="AT65" i="52"/>
  <c r="H65" i="51"/>
  <c r="H66" i="51" s="1"/>
  <c r="AJ65" i="51" s="1"/>
  <c r="AI67" i="58"/>
  <c r="AE69" i="59"/>
  <c r="AN65" i="59"/>
  <c r="AO65" i="59"/>
  <c r="AO67" i="61"/>
  <c r="AN69" i="61"/>
  <c r="AK67" i="61"/>
  <c r="CJ67" i="61" s="1"/>
  <c r="CL67" i="61" s="1"/>
  <c r="AE69" i="60"/>
  <c r="AI65" i="60"/>
  <c r="AO65" i="60"/>
  <c r="AP65" i="60" s="1"/>
  <c r="AS67" i="60"/>
  <c r="AX63" i="60"/>
  <c r="AZ63" i="60"/>
  <c r="BH69" i="60"/>
  <c r="BE69" i="60"/>
  <c r="C69" i="60"/>
  <c r="BI69" i="60"/>
  <c r="C70" i="60"/>
  <c r="BF69" i="60"/>
  <c r="F49" i="60"/>
  <c r="AR49" i="60" s="1"/>
  <c r="AT49" i="60" s="1"/>
  <c r="T49" i="60" s="1"/>
  <c r="BA63" i="60"/>
  <c r="AY63" i="60"/>
  <c r="AN47" i="60"/>
  <c r="AP47" i="60" s="1"/>
  <c r="AH47" i="60"/>
  <c r="AK47" i="60" s="1"/>
  <c r="P47" i="60" s="1"/>
  <c r="F67" i="60"/>
  <c r="AF67" i="60"/>
  <c r="G67" i="60"/>
  <c r="G68" i="60" s="1"/>
  <c r="O67" i="60"/>
  <c r="AD67" i="60" s="1"/>
  <c r="BB67" i="60"/>
  <c r="L65" i="60"/>
  <c r="I65" i="60"/>
  <c r="J65" i="60"/>
  <c r="BC65" i="60"/>
  <c r="L66" i="60"/>
  <c r="K65" i="60"/>
  <c r="BL65" i="60" s="1"/>
  <c r="J66" i="60"/>
  <c r="CK65" i="60"/>
  <c r="AH65" i="60"/>
  <c r="AR65" i="60"/>
  <c r="AS65" i="60"/>
  <c r="BK63" i="60"/>
  <c r="BM63" i="60"/>
  <c r="CJ45" i="60"/>
  <c r="CL45" i="60" s="1"/>
  <c r="R45" i="60" s="1"/>
  <c r="CI45" i="60"/>
  <c r="AM45" i="60"/>
  <c r="AQ45" i="60"/>
  <c r="CH45" i="60"/>
  <c r="AN47" i="59"/>
  <c r="AP47" i="59" s="1"/>
  <c r="AH47" i="59"/>
  <c r="AK47" i="59" s="1"/>
  <c r="P47" i="59" s="1"/>
  <c r="AK63" i="59"/>
  <c r="P63" i="59" s="1"/>
  <c r="AI65" i="59"/>
  <c r="CK67" i="59"/>
  <c r="AS67" i="59"/>
  <c r="O67" i="59"/>
  <c r="AD67" i="59" s="1"/>
  <c r="BB67" i="59"/>
  <c r="BH69" i="59"/>
  <c r="BE69" i="59"/>
  <c r="C70" i="59"/>
  <c r="BI69" i="59"/>
  <c r="BF69" i="59"/>
  <c r="C69" i="59"/>
  <c r="F49" i="59"/>
  <c r="AR49" i="59" s="1"/>
  <c r="AT49" i="59" s="1"/>
  <c r="T49" i="59" s="1"/>
  <c r="CJ45" i="59"/>
  <c r="CL45" i="59" s="1"/>
  <c r="R45" i="59" s="1"/>
  <c r="CH45" i="59"/>
  <c r="CI45" i="59"/>
  <c r="Q45" i="59" s="1"/>
  <c r="AM45" i="59"/>
  <c r="AQ45" i="59"/>
  <c r="S45" i="59" s="1"/>
  <c r="AX63" i="59"/>
  <c r="L65" i="59"/>
  <c r="L66" i="59"/>
  <c r="J66" i="59"/>
  <c r="J65" i="59"/>
  <c r="AW65" i="59"/>
  <c r="AU65" i="59"/>
  <c r="AL65" i="59"/>
  <c r="F67" i="59"/>
  <c r="AN67" i="59" s="1"/>
  <c r="AF67" i="59"/>
  <c r="G67" i="59"/>
  <c r="G68" i="59" s="1"/>
  <c r="CK65" i="59"/>
  <c r="AH65" i="59"/>
  <c r="AS65" i="59"/>
  <c r="AR65" i="59"/>
  <c r="AY63" i="59"/>
  <c r="AW69" i="58"/>
  <c r="AU69" i="58"/>
  <c r="AL69" i="58"/>
  <c r="AR67" i="58"/>
  <c r="AT67" i="58" s="1"/>
  <c r="T67" i="58" s="1"/>
  <c r="AT67" i="57"/>
  <c r="AO65" i="57"/>
  <c r="AP65" i="57" s="1"/>
  <c r="AO65" i="55"/>
  <c r="AN65" i="55"/>
  <c r="AL69" i="53"/>
  <c r="AW69" i="53"/>
  <c r="AW71" i="53" s="1"/>
  <c r="X80" i="53" s="1"/>
  <c r="AU69" i="53"/>
  <c r="AU71" i="53" s="1"/>
  <c r="AN65" i="52"/>
  <c r="AE69" i="52"/>
  <c r="H65" i="52"/>
  <c r="H66" i="52" s="1"/>
  <c r="AJ65" i="52" s="1"/>
  <c r="AH65" i="51"/>
  <c r="AE69" i="51"/>
  <c r="CK69" i="58"/>
  <c r="AS69" i="58"/>
  <c r="BG71" i="58"/>
  <c r="J68" i="58"/>
  <c r="J67" i="58"/>
  <c r="L68" i="58"/>
  <c r="L67" i="58"/>
  <c r="K67" i="58"/>
  <c r="BL67" i="58" s="1"/>
  <c r="BC67" i="58"/>
  <c r="I67" i="58"/>
  <c r="BK65" i="58"/>
  <c r="BM65" i="58"/>
  <c r="AL67" i="58"/>
  <c r="AV67" i="58"/>
  <c r="AU67" i="58"/>
  <c r="AW67" i="58"/>
  <c r="AH49" i="58"/>
  <c r="AK49" i="58" s="1"/>
  <c r="P49" i="58" s="1"/>
  <c r="AN49" i="58"/>
  <c r="AP49" i="58" s="1"/>
  <c r="AZ65" i="58"/>
  <c r="AX65" i="58"/>
  <c r="H67" i="58"/>
  <c r="H68" i="58" s="1"/>
  <c r="AJ67" i="58" s="1"/>
  <c r="AF69" i="58"/>
  <c r="F69" i="58"/>
  <c r="AH69" i="58" s="1"/>
  <c r="AV69" i="58"/>
  <c r="O69" i="58"/>
  <c r="BB69" i="58"/>
  <c r="BA65" i="58"/>
  <c r="AY65" i="58"/>
  <c r="CJ47" i="58"/>
  <c r="CL47" i="58" s="1"/>
  <c r="R47" i="58" s="1"/>
  <c r="CH47" i="58"/>
  <c r="AQ47" i="58"/>
  <c r="CI47" i="58"/>
  <c r="AM47" i="58"/>
  <c r="AN49" i="57"/>
  <c r="AP49" i="57" s="1"/>
  <c r="AH49" i="57"/>
  <c r="AK49" i="57" s="1"/>
  <c r="P49" i="57" s="1"/>
  <c r="AF69" i="57"/>
  <c r="F69" i="57"/>
  <c r="BA65" i="57"/>
  <c r="AY65" i="57"/>
  <c r="G69" i="57"/>
  <c r="AR69" i="57"/>
  <c r="AS69" i="57"/>
  <c r="AL67" i="57"/>
  <c r="AW67" i="57"/>
  <c r="AW71" i="57" s="1"/>
  <c r="X80" i="57" s="1"/>
  <c r="AU67" i="57"/>
  <c r="AU71" i="57" s="1"/>
  <c r="CH47" i="57"/>
  <c r="CJ47" i="57"/>
  <c r="CL47" i="57" s="1"/>
  <c r="R47" i="57" s="1"/>
  <c r="AQ47" i="57"/>
  <c r="S47" i="57" s="1"/>
  <c r="AM47" i="57"/>
  <c r="CI47" i="57"/>
  <c r="O69" i="57"/>
  <c r="BB69" i="57"/>
  <c r="AX65" i="57"/>
  <c r="J68" i="57"/>
  <c r="J67" i="57"/>
  <c r="L68" i="57"/>
  <c r="L67" i="57"/>
  <c r="AY63" i="55"/>
  <c r="BA63" i="55"/>
  <c r="AX63" i="55"/>
  <c r="BH69" i="55"/>
  <c r="C70" i="55"/>
  <c r="BF69" i="55"/>
  <c r="C69" i="55"/>
  <c r="BE69" i="55"/>
  <c r="BI69" i="55"/>
  <c r="F49" i="55"/>
  <c r="AH65" i="55"/>
  <c r="L65" i="55"/>
  <c r="J66" i="55"/>
  <c r="J65" i="55"/>
  <c r="L66" i="55"/>
  <c r="AH47" i="55"/>
  <c r="AK47" i="55" s="1"/>
  <c r="P47" i="55" s="1"/>
  <c r="AN47" i="55"/>
  <c r="AP47" i="55" s="1"/>
  <c r="O67" i="55"/>
  <c r="AD67" i="55" s="1"/>
  <c r="BB67" i="55"/>
  <c r="F67" i="55"/>
  <c r="AF67" i="55"/>
  <c r="G67" i="55"/>
  <c r="G68" i="55" s="1"/>
  <c r="F68" i="55"/>
  <c r="AK63" i="55"/>
  <c r="P63" i="55" s="1"/>
  <c r="CH45" i="55"/>
  <c r="CJ45" i="55"/>
  <c r="CL45" i="55" s="1"/>
  <c r="R45" i="55" s="1"/>
  <c r="CI45" i="55"/>
  <c r="AQ45" i="55"/>
  <c r="S45" i="55" s="1"/>
  <c r="AM45" i="55"/>
  <c r="AI65" i="55"/>
  <c r="BK63" i="54"/>
  <c r="BM63" i="54"/>
  <c r="F67" i="54"/>
  <c r="AF67" i="54"/>
  <c r="G67" i="54"/>
  <c r="G68" i="54" s="1"/>
  <c r="H67" i="54" s="1"/>
  <c r="H68" i="54" s="1"/>
  <c r="AJ67" i="54" s="1"/>
  <c r="AX63" i="54"/>
  <c r="AZ63" i="54"/>
  <c r="AQ45" i="54"/>
  <c r="S45" i="54" s="1"/>
  <c r="AM45" i="54"/>
  <c r="CJ45" i="54"/>
  <c r="CL45" i="54" s="1"/>
  <c r="R45" i="54" s="1"/>
  <c r="CI45" i="54"/>
  <c r="CH45" i="54"/>
  <c r="L65" i="54"/>
  <c r="L66" i="54"/>
  <c r="J65" i="54"/>
  <c r="J66" i="54"/>
  <c r="BH69" i="54"/>
  <c r="BE69" i="54"/>
  <c r="C70" i="54"/>
  <c r="BI69" i="54"/>
  <c r="BF69" i="54"/>
  <c r="C69" i="54"/>
  <c r="F49" i="54"/>
  <c r="AR49" i="54" s="1"/>
  <c r="AT49" i="54" s="1"/>
  <c r="T49" i="54" s="1"/>
  <c r="AN47" i="54"/>
  <c r="AP47" i="54" s="1"/>
  <c r="AH47" i="54"/>
  <c r="AK47" i="54" s="1"/>
  <c r="BA63" i="54"/>
  <c r="AY63" i="54"/>
  <c r="CK67" i="54"/>
  <c r="AS67" i="54"/>
  <c r="AR67" i="54"/>
  <c r="O67" i="54"/>
  <c r="AD67" i="54" s="1"/>
  <c r="BB67" i="54"/>
  <c r="AP63" i="54"/>
  <c r="CJ63" i="54"/>
  <c r="CL63" i="54" s="1"/>
  <c r="R63" i="54" s="1"/>
  <c r="AQ63" i="54"/>
  <c r="S63" i="54" s="1"/>
  <c r="CI63" i="54"/>
  <c r="CH63" i="54"/>
  <c r="AM63" i="54"/>
  <c r="AN49" i="53"/>
  <c r="AP49" i="53" s="1"/>
  <c r="AH49" i="53"/>
  <c r="AK49" i="53" s="1"/>
  <c r="P49" i="53" s="1"/>
  <c r="CK69" i="53"/>
  <c r="AS69" i="53"/>
  <c r="AX65" i="53"/>
  <c r="AH67" i="53"/>
  <c r="CH47" i="53"/>
  <c r="CJ47" i="53"/>
  <c r="CL47" i="53" s="1"/>
  <c r="R47" i="53" s="1"/>
  <c r="AM47" i="53"/>
  <c r="CI47" i="53"/>
  <c r="AQ47" i="53"/>
  <c r="AF69" i="53"/>
  <c r="F69" i="53"/>
  <c r="AH69" i="53" s="1"/>
  <c r="AV69" i="53"/>
  <c r="O69" i="53"/>
  <c r="BB69" i="53"/>
  <c r="G70" i="53"/>
  <c r="AY65" i="53"/>
  <c r="J68" i="53"/>
  <c r="J67" i="53"/>
  <c r="BG67" i="53" s="1"/>
  <c r="L68" i="53"/>
  <c r="L67" i="53"/>
  <c r="BJ67" i="53" s="1"/>
  <c r="AQ65" i="53"/>
  <c r="S65" i="53" s="1"/>
  <c r="CJ63" i="52"/>
  <c r="CL63" i="52" s="1"/>
  <c r="R63" i="52" s="1"/>
  <c r="AM63" i="52"/>
  <c r="CH63" i="52"/>
  <c r="AQ63" i="52"/>
  <c r="CI63" i="52"/>
  <c r="BA63" i="52"/>
  <c r="AY63" i="52"/>
  <c r="AX63" i="52"/>
  <c r="AZ63" i="52"/>
  <c r="BH69" i="52"/>
  <c r="C69" i="52"/>
  <c r="C70" i="52"/>
  <c r="BF69" i="52"/>
  <c r="F49" i="52"/>
  <c r="BI69" i="52"/>
  <c r="BE69" i="52"/>
  <c r="F67" i="52"/>
  <c r="AF67" i="52"/>
  <c r="L65" i="52"/>
  <c r="K65" i="52" s="1"/>
  <c r="J66" i="52"/>
  <c r="J65" i="52"/>
  <c r="L66" i="52"/>
  <c r="BK63" i="52"/>
  <c r="AS67" i="52"/>
  <c r="O67" i="52"/>
  <c r="AD67" i="52" s="1"/>
  <c r="BB67" i="52"/>
  <c r="G67" i="52"/>
  <c r="AR67" i="52" s="1"/>
  <c r="CH45" i="52"/>
  <c r="AQ45" i="52"/>
  <c r="S45" i="52" s="1"/>
  <c r="AM45" i="52"/>
  <c r="CJ45" i="52"/>
  <c r="CL45" i="52" s="1"/>
  <c r="R45" i="52" s="1"/>
  <c r="CI45" i="52"/>
  <c r="Q45" i="52" s="1"/>
  <c r="AI65" i="52"/>
  <c r="AN47" i="52"/>
  <c r="AP47" i="52" s="1"/>
  <c r="AH47" i="52"/>
  <c r="AK47" i="52" s="1"/>
  <c r="P47" i="52" s="1"/>
  <c r="CH63" i="51"/>
  <c r="CJ63" i="51"/>
  <c r="CL63" i="51" s="1"/>
  <c r="R63" i="51" s="1"/>
  <c r="CI63" i="51"/>
  <c r="AQ63" i="51"/>
  <c r="S63" i="51" s="1"/>
  <c r="AM63" i="51"/>
  <c r="J66" i="51"/>
  <c r="J65" i="51"/>
  <c r="L65" i="51"/>
  <c r="L66" i="51"/>
  <c r="K65" i="51"/>
  <c r="BL65" i="51" s="1"/>
  <c r="BC65" i="51"/>
  <c r="I65" i="51"/>
  <c r="BH69" i="51"/>
  <c r="C70" i="51"/>
  <c r="BF69" i="51"/>
  <c r="BE69" i="51"/>
  <c r="C69" i="51"/>
  <c r="BI69" i="51"/>
  <c r="F49" i="51"/>
  <c r="AR49" i="51" s="1"/>
  <c r="AT49" i="51" s="1"/>
  <c r="T49" i="51" s="1"/>
  <c r="CH45" i="51"/>
  <c r="AQ45" i="51"/>
  <c r="CJ45" i="51"/>
  <c r="CL45" i="51" s="1"/>
  <c r="R45" i="51" s="1"/>
  <c r="CI45" i="51"/>
  <c r="AM45" i="51"/>
  <c r="F68" i="51"/>
  <c r="AY63" i="51"/>
  <c r="BA63" i="51"/>
  <c r="AH47" i="51"/>
  <c r="AK47" i="51" s="1"/>
  <c r="P47" i="51" s="1"/>
  <c r="AN47" i="51"/>
  <c r="AP47" i="51" s="1"/>
  <c r="O67" i="51"/>
  <c r="AD67" i="51" s="1"/>
  <c r="BB67" i="51"/>
  <c r="AZ63" i="51"/>
  <c r="AX63" i="51"/>
  <c r="AF67" i="51"/>
  <c r="F67" i="51"/>
  <c r="AT61" i="50"/>
  <c r="AR63" i="50"/>
  <c r="AT63" i="50" s="1"/>
  <c r="BC61" i="50"/>
  <c r="N67" i="50" l="1"/>
  <c r="U67" i="50"/>
  <c r="M67" i="50"/>
  <c r="CB67" i="50"/>
  <c r="AE67" i="50" s="1"/>
  <c r="AG63" i="50"/>
  <c r="BB63" i="50"/>
  <c r="O63" i="50"/>
  <c r="AD63" i="50" s="1"/>
  <c r="CN39" i="50"/>
  <c r="CJ57" i="50"/>
  <c r="CL57" i="50" s="1"/>
  <c r="R57" i="50" s="1"/>
  <c r="AQ57" i="50"/>
  <c r="CI57" i="50"/>
  <c r="CH57" i="50"/>
  <c r="P57" i="50"/>
  <c r="AM57" i="50"/>
  <c r="BQ69" i="50"/>
  <c r="BP69" i="50" s="1"/>
  <c r="B69" i="50"/>
  <c r="AR43" i="50"/>
  <c r="AT43" i="50" s="1"/>
  <c r="AH43" i="50"/>
  <c r="AK43" i="50" s="1"/>
  <c r="AN43" i="50"/>
  <c r="AP43" i="50" s="1"/>
  <c r="J62" i="50"/>
  <c r="L61" i="50"/>
  <c r="J61" i="50"/>
  <c r="L62" i="50"/>
  <c r="AY61" i="50" s="1"/>
  <c r="BF65" i="50"/>
  <c r="F45" i="50"/>
  <c r="BE65" i="50"/>
  <c r="C65" i="50"/>
  <c r="C66" i="50"/>
  <c r="BH65" i="50"/>
  <c r="BI65" i="50"/>
  <c r="P41" i="50"/>
  <c r="CH41" i="50"/>
  <c r="AM41" i="50"/>
  <c r="CJ41" i="50"/>
  <c r="CL41" i="50" s="1"/>
  <c r="R41" i="50" s="1"/>
  <c r="AQ41" i="50"/>
  <c r="S41" i="50" s="1"/>
  <c r="CI41" i="50"/>
  <c r="CF67" i="50"/>
  <c r="CG67" i="50" s="1"/>
  <c r="BO67" i="50"/>
  <c r="CM67" i="50"/>
  <c r="AN61" i="50"/>
  <c r="AH61" i="50"/>
  <c r="G61" i="50"/>
  <c r="G62" i="50" s="1"/>
  <c r="H61" i="50"/>
  <c r="H62" i="50" s="1"/>
  <c r="AJ61" i="50" s="1"/>
  <c r="K61" i="50"/>
  <c r="G65" i="50"/>
  <c r="I61" i="50"/>
  <c r="BA59" i="50"/>
  <c r="F66" i="50"/>
  <c r="G66" i="50"/>
  <c r="H65" i="50" s="1"/>
  <c r="H66" i="50" s="1"/>
  <c r="AJ65" i="50" s="1"/>
  <c r="BM59" i="50"/>
  <c r="AE63" i="50"/>
  <c r="F63" i="50"/>
  <c r="AF63" i="50"/>
  <c r="AU61" i="50"/>
  <c r="AL61" i="50"/>
  <c r="AW61" i="50"/>
  <c r="AI59" i="50"/>
  <c r="AK59" i="50" s="1"/>
  <c r="AO59" i="50"/>
  <c r="AP59" i="50" s="1"/>
  <c r="AI67" i="51"/>
  <c r="AO65" i="51"/>
  <c r="AP65" i="51" s="1"/>
  <c r="AN69" i="53"/>
  <c r="Q63" i="54"/>
  <c r="P65" i="56"/>
  <c r="AM65" i="56"/>
  <c r="CH65" i="56"/>
  <c r="AQ65" i="56"/>
  <c r="S65" i="56" s="1"/>
  <c r="L67" i="56"/>
  <c r="BC67" i="56"/>
  <c r="J68" i="56"/>
  <c r="K67" i="56"/>
  <c r="BL67" i="56" s="1"/>
  <c r="L68" i="56"/>
  <c r="J67" i="56"/>
  <c r="I67" i="56"/>
  <c r="BA65" i="56"/>
  <c r="AY65" i="56"/>
  <c r="AR49" i="56"/>
  <c r="AT49" i="56" s="1"/>
  <c r="T49" i="56" s="1"/>
  <c r="T71" i="56" s="1"/>
  <c r="T75" i="56" s="1"/>
  <c r="T76" i="56" s="1"/>
  <c r="AH49" i="56"/>
  <c r="AK49" i="56" s="1"/>
  <c r="F69" i="56"/>
  <c r="G69" i="56"/>
  <c r="G70" i="56" s="1"/>
  <c r="AF69" i="56"/>
  <c r="BK65" i="56"/>
  <c r="P47" i="56"/>
  <c r="CI47" i="56"/>
  <c r="CH47" i="56"/>
  <c r="AQ47" i="56"/>
  <c r="AM47" i="56"/>
  <c r="CJ47" i="56"/>
  <c r="CL47" i="56" s="1"/>
  <c r="R47" i="56" s="1"/>
  <c r="AQ63" i="56"/>
  <c r="S63" i="56" s="1"/>
  <c r="H67" i="56"/>
  <c r="H68" i="56" s="1"/>
  <c r="AJ67" i="56" s="1"/>
  <c r="AO67" i="56"/>
  <c r="AI67" i="56"/>
  <c r="AK67" i="56" s="1"/>
  <c r="P67" i="56" s="1"/>
  <c r="CJ65" i="56"/>
  <c r="CL65" i="56" s="1"/>
  <c r="R65" i="56" s="1"/>
  <c r="O69" i="56"/>
  <c r="AD69" i="56" s="1"/>
  <c r="BB69" i="56"/>
  <c r="BC69" i="56" s="1"/>
  <c r="AZ65" i="56"/>
  <c r="AX65" i="56"/>
  <c r="Q45" i="56"/>
  <c r="CN45" i="56" s="1"/>
  <c r="AL67" i="56"/>
  <c r="AV67" i="56"/>
  <c r="AW67" i="56"/>
  <c r="AU67" i="56"/>
  <c r="AN67" i="56"/>
  <c r="AP67" i="56" s="1"/>
  <c r="Q47" i="57"/>
  <c r="CN47" i="57" s="1"/>
  <c r="AH67" i="60"/>
  <c r="J68" i="61"/>
  <c r="K67" i="61"/>
  <c r="BC67" i="61"/>
  <c r="J67" i="61"/>
  <c r="BG67" i="61" s="1"/>
  <c r="BM67" i="61" s="1"/>
  <c r="I67" i="61"/>
  <c r="L68" i="61"/>
  <c r="L67" i="61"/>
  <c r="BJ67" i="61" s="1"/>
  <c r="AZ65" i="61"/>
  <c r="AX65" i="61"/>
  <c r="AJ65" i="61"/>
  <c r="AO65" i="61"/>
  <c r="AP65" i="61" s="1"/>
  <c r="AK65" i="61"/>
  <c r="BL65" i="61"/>
  <c r="Q63" i="61"/>
  <c r="Q61" i="61"/>
  <c r="AN49" i="61"/>
  <c r="AP49" i="61" s="1"/>
  <c r="AH49" i="61"/>
  <c r="AK49" i="61" s="1"/>
  <c r="P47" i="61"/>
  <c r="AM47" i="61"/>
  <c r="CI47" i="61"/>
  <c r="Q47" i="61" s="1"/>
  <c r="CN47" i="61" s="1"/>
  <c r="CH47" i="61"/>
  <c r="AQ47" i="61"/>
  <c r="CJ47" i="61"/>
  <c r="CL47" i="61" s="1"/>
  <c r="R47" i="61" s="1"/>
  <c r="AD69" i="61"/>
  <c r="AF69" i="61"/>
  <c r="F69" i="61"/>
  <c r="G69" i="61"/>
  <c r="AI69" i="61" s="1"/>
  <c r="O69" i="61"/>
  <c r="BB69" i="61"/>
  <c r="F70" i="61"/>
  <c r="AP67" i="61"/>
  <c r="BM65" i="61"/>
  <c r="BA65" i="61"/>
  <c r="AY65" i="61"/>
  <c r="CN45" i="59"/>
  <c r="Q45" i="55"/>
  <c r="CN45" i="55" s="1"/>
  <c r="AO67" i="58"/>
  <c r="AP67" i="58" s="1"/>
  <c r="Q65" i="58"/>
  <c r="BM63" i="51"/>
  <c r="BK63" i="59"/>
  <c r="I67" i="53"/>
  <c r="Q63" i="51"/>
  <c r="BC67" i="53"/>
  <c r="AV67" i="53"/>
  <c r="F70" i="55"/>
  <c r="CK69" i="55" s="1"/>
  <c r="CN45" i="52"/>
  <c r="K67" i="53"/>
  <c r="BL67" i="53" s="1"/>
  <c r="P47" i="54"/>
  <c r="AL47" i="54"/>
  <c r="CH63" i="60"/>
  <c r="AL63" i="60"/>
  <c r="Q65" i="56"/>
  <c r="Q61" i="55"/>
  <c r="CH65" i="53"/>
  <c r="CJ65" i="53"/>
  <c r="CL65" i="53" s="1"/>
  <c r="R65" i="53" s="1"/>
  <c r="CI65" i="53"/>
  <c r="AM65" i="53"/>
  <c r="BK61" i="60"/>
  <c r="BL61" i="52"/>
  <c r="BL63" i="58"/>
  <c r="BK59" i="50"/>
  <c r="BL61" i="51"/>
  <c r="BL61" i="59"/>
  <c r="Q61" i="51"/>
  <c r="BL63" i="53"/>
  <c r="BL63" i="57"/>
  <c r="AZ65" i="53"/>
  <c r="R67" i="61"/>
  <c r="Q63" i="58"/>
  <c r="Q45" i="60"/>
  <c r="CN45" i="60" s="1"/>
  <c r="Q61" i="60"/>
  <c r="Q47" i="58"/>
  <c r="CN47" i="58" s="1"/>
  <c r="Q47" i="53"/>
  <c r="CN47" i="53" s="1"/>
  <c r="Q49" i="56"/>
  <c r="CI67" i="61"/>
  <c r="P67" i="61"/>
  <c r="AL45" i="50"/>
  <c r="Q45" i="51"/>
  <c r="CN45" i="51" s="1"/>
  <c r="Q45" i="54"/>
  <c r="CN45" i="54" s="1"/>
  <c r="Q63" i="52"/>
  <c r="CJ63" i="60"/>
  <c r="CL63" i="60" s="1"/>
  <c r="R63" i="60" s="1"/>
  <c r="P63" i="60"/>
  <c r="Q63" i="57"/>
  <c r="AM65" i="57"/>
  <c r="G69" i="60"/>
  <c r="AN67" i="54"/>
  <c r="CI63" i="60"/>
  <c r="BK65" i="53"/>
  <c r="AZ65" i="57"/>
  <c r="AO65" i="54"/>
  <c r="AP65" i="54" s="1"/>
  <c r="AQ63" i="60"/>
  <c r="S63" i="60" s="1"/>
  <c r="AK65" i="52"/>
  <c r="H67" i="51"/>
  <c r="H68" i="51" s="1"/>
  <c r="AJ67" i="51" s="1"/>
  <c r="BK65" i="57"/>
  <c r="AM63" i="60"/>
  <c r="AI69" i="53"/>
  <c r="CH65" i="57"/>
  <c r="BA63" i="59"/>
  <c r="AK65" i="59"/>
  <c r="P65" i="59" s="1"/>
  <c r="AN67" i="52"/>
  <c r="BA65" i="53"/>
  <c r="AN69" i="57"/>
  <c r="AZ63" i="59"/>
  <c r="BK63" i="55"/>
  <c r="AZ63" i="55"/>
  <c r="G69" i="52"/>
  <c r="G70" i="52" s="1"/>
  <c r="AI69" i="52" s="1"/>
  <c r="AV61" i="60"/>
  <c r="AQ65" i="57"/>
  <c r="BG71" i="53"/>
  <c r="BM65" i="53"/>
  <c r="CJ65" i="57"/>
  <c r="CL65" i="57" s="1"/>
  <c r="R65" i="57" s="1"/>
  <c r="BJ65" i="53"/>
  <c r="BJ71" i="53" s="1"/>
  <c r="BA61" i="50"/>
  <c r="BM63" i="55"/>
  <c r="BJ71" i="58"/>
  <c r="BE73" i="58" s="1"/>
  <c r="X82" i="58" s="1"/>
  <c r="BJ65" i="52"/>
  <c r="BL65" i="52" s="1"/>
  <c r="AN67" i="55"/>
  <c r="CI65" i="57"/>
  <c r="AV59" i="50"/>
  <c r="BJ63" i="55"/>
  <c r="AV63" i="55" s="1"/>
  <c r="BJ61" i="50"/>
  <c r="AV61" i="50" s="1"/>
  <c r="BM65" i="57"/>
  <c r="AV65" i="57"/>
  <c r="BM63" i="59"/>
  <c r="BM63" i="52"/>
  <c r="G69" i="59"/>
  <c r="AK65" i="60"/>
  <c r="BJ63" i="52"/>
  <c r="AV63" i="52" s="1"/>
  <c r="BJ63" i="59"/>
  <c r="AV63" i="59" s="1"/>
  <c r="BM61" i="55"/>
  <c r="AV61" i="55"/>
  <c r="AK65" i="54"/>
  <c r="AK65" i="51"/>
  <c r="H69" i="58"/>
  <c r="H70" i="58" s="1"/>
  <c r="AJ69" i="58" s="1"/>
  <c r="AK69" i="58" s="1"/>
  <c r="F70" i="52"/>
  <c r="CK69" i="52" s="1"/>
  <c r="H67" i="57"/>
  <c r="H68" i="57" s="1"/>
  <c r="AJ67" i="57" s="1"/>
  <c r="AK67" i="57" s="1"/>
  <c r="P67" i="57" s="1"/>
  <c r="BC65" i="54"/>
  <c r="F70" i="59"/>
  <c r="AQ67" i="61"/>
  <c r="I65" i="52"/>
  <c r="BG65" i="52" s="1"/>
  <c r="I69" i="56"/>
  <c r="BG69" i="56" s="1"/>
  <c r="K65" i="59"/>
  <c r="CH67" i="61"/>
  <c r="AO69" i="61"/>
  <c r="AP69" i="61" s="1"/>
  <c r="I67" i="57"/>
  <c r="BG67" i="57" s="1"/>
  <c r="BC65" i="52"/>
  <c r="BJ69" i="56"/>
  <c r="BJ71" i="56" s="1"/>
  <c r="G68" i="52"/>
  <c r="AI67" i="52" s="1"/>
  <c r="AW67" i="51"/>
  <c r="AL67" i="51"/>
  <c r="AU67" i="51"/>
  <c r="AU67" i="54"/>
  <c r="AW67" i="54"/>
  <c r="AL67" i="54"/>
  <c r="AU67" i="55"/>
  <c r="AU71" i="55" s="1"/>
  <c r="AL67" i="55"/>
  <c r="AW67" i="55"/>
  <c r="AW71" i="55" s="1"/>
  <c r="X80" i="55" s="1"/>
  <c r="AU67" i="59"/>
  <c r="AW67" i="59"/>
  <c r="AL67" i="59"/>
  <c r="I65" i="54"/>
  <c r="BG65" i="54" s="1"/>
  <c r="BM65" i="54" s="1"/>
  <c r="BC65" i="59"/>
  <c r="I65" i="59"/>
  <c r="BG65" i="59" s="1"/>
  <c r="K65" i="54"/>
  <c r="I65" i="55"/>
  <c r="BG65" i="55" s="1"/>
  <c r="BC65" i="55"/>
  <c r="F70" i="51"/>
  <c r="CK69" i="51" s="1"/>
  <c r="AH67" i="54"/>
  <c r="K65" i="55"/>
  <c r="K67" i="57"/>
  <c r="BC67" i="57"/>
  <c r="G70" i="57"/>
  <c r="H69" i="57" s="1"/>
  <c r="H70" i="57" s="1"/>
  <c r="AJ69" i="57" s="1"/>
  <c r="AM67" i="61"/>
  <c r="AK67" i="53"/>
  <c r="AL67" i="53" s="1"/>
  <c r="AT67" i="52"/>
  <c r="AK67" i="58"/>
  <c r="CH67" i="58" s="1"/>
  <c r="G69" i="51"/>
  <c r="G70" i="51" s="1"/>
  <c r="AT65" i="59"/>
  <c r="AU71" i="58"/>
  <c r="AH67" i="52"/>
  <c r="AR69" i="58"/>
  <c r="AT69" i="58" s="1"/>
  <c r="AP65" i="55"/>
  <c r="AW71" i="58"/>
  <c r="X80" i="58" s="1"/>
  <c r="AR67" i="59"/>
  <c r="AT67" i="59" s="1"/>
  <c r="T67" i="59" s="1"/>
  <c r="AP65" i="59"/>
  <c r="AI67" i="59"/>
  <c r="AN67" i="60"/>
  <c r="AR67" i="60"/>
  <c r="AT67" i="60" s="1"/>
  <c r="BA65" i="60"/>
  <c r="AY65" i="60"/>
  <c r="CI47" i="60"/>
  <c r="CH47" i="60"/>
  <c r="AQ47" i="60"/>
  <c r="S47" i="60" s="1"/>
  <c r="AM47" i="60"/>
  <c r="CJ47" i="60"/>
  <c r="CL47" i="60" s="1"/>
  <c r="R47" i="60" s="1"/>
  <c r="O69" i="60"/>
  <c r="AD69" i="60" s="1"/>
  <c r="BB69" i="60"/>
  <c r="AT65" i="60"/>
  <c r="T65" i="60" s="1"/>
  <c r="AL67" i="60"/>
  <c r="AU67" i="60"/>
  <c r="AW67" i="60"/>
  <c r="AI67" i="60"/>
  <c r="AH49" i="60"/>
  <c r="AK49" i="60" s="1"/>
  <c r="AN49" i="60"/>
  <c r="AP49" i="60" s="1"/>
  <c r="AF69" i="60"/>
  <c r="F69" i="60"/>
  <c r="F70" i="60"/>
  <c r="BK65" i="60"/>
  <c r="BM65" i="60"/>
  <c r="G70" i="60"/>
  <c r="AZ65" i="60"/>
  <c r="AX65" i="60"/>
  <c r="J68" i="60"/>
  <c r="J67" i="60"/>
  <c r="L68" i="60"/>
  <c r="L67" i="60"/>
  <c r="H67" i="60"/>
  <c r="H68" i="60" s="1"/>
  <c r="AJ67" i="60" s="1"/>
  <c r="AZ65" i="59"/>
  <c r="AX65" i="59"/>
  <c r="AF69" i="59"/>
  <c r="F69" i="59"/>
  <c r="AH69" i="59" s="1"/>
  <c r="O69" i="59"/>
  <c r="AD69" i="59" s="1"/>
  <c r="BB69" i="59"/>
  <c r="CJ63" i="59"/>
  <c r="CL63" i="59" s="1"/>
  <c r="R63" i="59" s="1"/>
  <c r="CH63" i="59"/>
  <c r="AM63" i="59"/>
  <c r="CI63" i="59"/>
  <c r="AQ63" i="59"/>
  <c r="CH65" i="59"/>
  <c r="CJ65" i="59"/>
  <c r="CL65" i="59" s="1"/>
  <c r="CI65" i="59"/>
  <c r="AM65" i="59"/>
  <c r="J68" i="59"/>
  <c r="J67" i="59"/>
  <c r="L68" i="59"/>
  <c r="L67" i="59"/>
  <c r="CH47" i="59"/>
  <c r="CJ47" i="59"/>
  <c r="CL47" i="59" s="1"/>
  <c r="R47" i="59" s="1"/>
  <c r="CI47" i="59"/>
  <c r="AM47" i="59"/>
  <c r="AQ47" i="59"/>
  <c r="S47" i="59" s="1"/>
  <c r="H67" i="59"/>
  <c r="H68" i="59" s="1"/>
  <c r="AJ67" i="59" s="1"/>
  <c r="AH67" i="59"/>
  <c r="AY65" i="59"/>
  <c r="AN49" i="59"/>
  <c r="AP49" i="59" s="1"/>
  <c r="AH49" i="59"/>
  <c r="AK49" i="59" s="1"/>
  <c r="P49" i="59" s="1"/>
  <c r="CK69" i="59"/>
  <c r="AS69" i="59"/>
  <c r="G70" i="59"/>
  <c r="AH69" i="57"/>
  <c r="H67" i="55"/>
  <c r="H68" i="55" s="1"/>
  <c r="AJ67" i="55" s="1"/>
  <c r="AT67" i="54"/>
  <c r="AO67" i="54"/>
  <c r="AO65" i="52"/>
  <c r="AP65" i="52" s="1"/>
  <c r="AN67" i="51"/>
  <c r="AQ65" i="51"/>
  <c r="S65" i="51" s="1"/>
  <c r="AO67" i="51"/>
  <c r="BA67" i="58"/>
  <c r="AY67" i="58"/>
  <c r="BK67" i="58"/>
  <c r="BM67" i="58"/>
  <c r="L69" i="58"/>
  <c r="L70" i="58"/>
  <c r="BC69" i="58"/>
  <c r="K69" i="58"/>
  <c r="BL69" i="58" s="1"/>
  <c r="J70" i="58"/>
  <c r="J69" i="58"/>
  <c r="I69" i="58"/>
  <c r="CH49" i="58"/>
  <c r="CJ49" i="58"/>
  <c r="CL49" i="58" s="1"/>
  <c r="R49" i="58" s="1"/>
  <c r="AM49" i="58"/>
  <c r="AQ49" i="58"/>
  <c r="CI49" i="58"/>
  <c r="AX67" i="58"/>
  <c r="AZ67" i="58"/>
  <c r="AV71" i="58"/>
  <c r="AQ67" i="57"/>
  <c r="L69" i="57"/>
  <c r="BJ69" i="57" s="1"/>
  <c r="BC69" i="57"/>
  <c r="J69" i="57"/>
  <c r="BG69" i="57" s="1"/>
  <c r="L70" i="57"/>
  <c r="I69" i="57"/>
  <c r="J70" i="57"/>
  <c r="K69" i="57"/>
  <c r="CJ49" i="57"/>
  <c r="CL49" i="57" s="1"/>
  <c r="R49" i="57" s="1"/>
  <c r="CH49" i="57"/>
  <c r="CI49" i="57"/>
  <c r="AM49" i="57"/>
  <c r="AQ49" i="57"/>
  <c r="AT69" i="57"/>
  <c r="T71" i="57" s="1"/>
  <c r="T75" i="57" s="1"/>
  <c r="T76" i="57" s="1"/>
  <c r="AY67" i="57"/>
  <c r="AX67" i="57"/>
  <c r="CJ67" i="56"/>
  <c r="CL67" i="56" s="1"/>
  <c r="R67" i="56" s="1"/>
  <c r="CI67" i="56"/>
  <c r="AQ67" i="56"/>
  <c r="S67" i="56" s="1"/>
  <c r="CH67" i="56"/>
  <c r="AM67" i="56"/>
  <c r="AI67" i="55"/>
  <c r="AK65" i="55"/>
  <c r="P65" i="55" s="1"/>
  <c r="J68" i="55"/>
  <c r="J67" i="55"/>
  <c r="L67" i="55"/>
  <c r="L68" i="55"/>
  <c r="AH49" i="55"/>
  <c r="AK49" i="55" s="1"/>
  <c r="P49" i="55" s="1"/>
  <c r="AN49" i="55"/>
  <c r="AP49" i="55" s="1"/>
  <c r="AF69" i="55"/>
  <c r="F69" i="55"/>
  <c r="AH69" i="55" s="1"/>
  <c r="AS69" i="55"/>
  <c r="CJ63" i="55"/>
  <c r="CL63" i="55" s="1"/>
  <c r="R63" i="55" s="1"/>
  <c r="AM63" i="55"/>
  <c r="CH63" i="55"/>
  <c r="AQ63" i="55"/>
  <c r="CI63" i="55"/>
  <c r="AH67" i="55"/>
  <c r="CK67" i="55"/>
  <c r="AS67" i="55"/>
  <c r="AR67" i="55"/>
  <c r="CJ47" i="55"/>
  <c r="CL47" i="55" s="1"/>
  <c r="R47" i="55" s="1"/>
  <c r="CI47" i="55"/>
  <c r="CH47" i="55"/>
  <c r="AQ47" i="55"/>
  <c r="AM47" i="55"/>
  <c r="AX65" i="55"/>
  <c r="G69" i="55"/>
  <c r="G70" i="55" s="1"/>
  <c r="AY65" i="55"/>
  <c r="O69" i="55"/>
  <c r="BB69" i="55"/>
  <c r="O69" i="54"/>
  <c r="AD69" i="54" s="1"/>
  <c r="BB69" i="54"/>
  <c r="CI47" i="54"/>
  <c r="Q47" i="54" s="1"/>
  <c r="CH47" i="54"/>
  <c r="AQ47" i="54"/>
  <c r="S47" i="54" s="1"/>
  <c r="AM47" i="54"/>
  <c r="CJ47" i="54"/>
  <c r="CL47" i="54" s="1"/>
  <c r="R47" i="54" s="1"/>
  <c r="AX65" i="54"/>
  <c r="AY65" i="54"/>
  <c r="J68" i="54"/>
  <c r="J67" i="54"/>
  <c r="L68" i="54"/>
  <c r="L67" i="54"/>
  <c r="AI67" i="54"/>
  <c r="AH49" i="54"/>
  <c r="AK49" i="54" s="1"/>
  <c r="P49" i="54" s="1"/>
  <c r="AN49" i="54"/>
  <c r="AP49" i="54" s="1"/>
  <c r="F70" i="54"/>
  <c r="AF69" i="54"/>
  <c r="F69" i="54"/>
  <c r="G69" i="54"/>
  <c r="G70" i="54" s="1"/>
  <c r="H69" i="54" s="1"/>
  <c r="H70" i="54" s="1"/>
  <c r="AJ69" i="54" s="1"/>
  <c r="L69" i="53"/>
  <c r="L70" i="53"/>
  <c r="BC69" i="53"/>
  <c r="K69" i="53"/>
  <c r="BL69" i="53" s="1"/>
  <c r="J70" i="53"/>
  <c r="J69" i="53"/>
  <c r="I69" i="53"/>
  <c r="AR69" i="53"/>
  <c r="AT69" i="53" s="1"/>
  <c r="CJ49" i="53"/>
  <c r="CL49" i="53" s="1"/>
  <c r="R49" i="53" s="1"/>
  <c r="AM49" i="53"/>
  <c r="CH49" i="53"/>
  <c r="AQ49" i="53"/>
  <c r="CI49" i="53"/>
  <c r="BA67" i="53"/>
  <c r="AY67" i="53"/>
  <c r="BK67" i="53"/>
  <c r="BM67" i="53"/>
  <c r="AX67" i="53"/>
  <c r="AZ67" i="53"/>
  <c r="H69" i="53"/>
  <c r="H70" i="53" s="1"/>
  <c r="AJ69" i="53" s="1"/>
  <c r="CI65" i="52"/>
  <c r="AS69" i="52"/>
  <c r="BA65" i="52"/>
  <c r="AY65" i="52"/>
  <c r="J68" i="52"/>
  <c r="J67" i="52"/>
  <c r="L67" i="52"/>
  <c r="L68" i="52"/>
  <c r="AL67" i="52"/>
  <c r="AW67" i="52"/>
  <c r="AW71" i="52" s="1"/>
  <c r="X80" i="52" s="1"/>
  <c r="AU67" i="52"/>
  <c r="AU71" i="52" s="1"/>
  <c r="H67" i="52"/>
  <c r="H68" i="52" s="1"/>
  <c r="AJ67" i="52" s="1"/>
  <c r="CH47" i="52"/>
  <c r="CI47" i="52"/>
  <c r="AM47" i="52"/>
  <c r="CJ47" i="52"/>
  <c r="CL47" i="52" s="1"/>
  <c r="R47" i="52" s="1"/>
  <c r="AQ47" i="52"/>
  <c r="O69" i="52"/>
  <c r="BB69" i="52"/>
  <c r="BK65" i="52"/>
  <c r="AZ65" i="52"/>
  <c r="AX65" i="52"/>
  <c r="AH49" i="52"/>
  <c r="AK49" i="52" s="1"/>
  <c r="P49" i="52" s="1"/>
  <c r="AN49" i="52"/>
  <c r="AP49" i="52" s="1"/>
  <c r="AF69" i="52"/>
  <c r="F69" i="52"/>
  <c r="AH69" i="52" s="1"/>
  <c r="AS69" i="51"/>
  <c r="CK67" i="51"/>
  <c r="AH67" i="51"/>
  <c r="AR67" i="51"/>
  <c r="AS67" i="51"/>
  <c r="L67" i="51"/>
  <c r="L68" i="51"/>
  <c r="J68" i="51"/>
  <c r="J67" i="51"/>
  <c r="AN49" i="51"/>
  <c r="AP49" i="51" s="1"/>
  <c r="AH49" i="51"/>
  <c r="AK49" i="51" s="1"/>
  <c r="AX65" i="51"/>
  <c r="AZ65" i="51"/>
  <c r="CJ47" i="51"/>
  <c r="CL47" i="51" s="1"/>
  <c r="R47" i="51" s="1"/>
  <c r="AQ47" i="51"/>
  <c r="S47" i="51" s="1"/>
  <c r="CI47" i="51"/>
  <c r="CH47" i="51"/>
  <c r="AM47" i="51"/>
  <c r="AY65" i="51"/>
  <c r="BA65" i="51"/>
  <c r="F69" i="51"/>
  <c r="AF69" i="51"/>
  <c r="O69" i="51"/>
  <c r="AD69" i="51" s="1"/>
  <c r="BB69" i="51"/>
  <c r="BK65" i="51"/>
  <c r="BM65" i="51"/>
  <c r="AI65" i="50"/>
  <c r="AN65" i="50"/>
  <c r="AO65" i="50"/>
  <c r="CK65" i="50"/>
  <c r="U69" i="50" l="1"/>
  <c r="CB69" i="50"/>
  <c r="AE69" i="50" s="1"/>
  <c r="N69" i="50"/>
  <c r="M69" i="50"/>
  <c r="U71" i="50"/>
  <c r="U75" i="50" s="1"/>
  <c r="U76" i="50" s="1"/>
  <c r="AQ59" i="50"/>
  <c r="P59" i="50"/>
  <c r="CH59" i="50"/>
  <c r="CI59" i="50"/>
  <c r="AM59" i="50"/>
  <c r="CJ59" i="50"/>
  <c r="CL59" i="50" s="1"/>
  <c r="R59" i="50" s="1"/>
  <c r="AK61" i="50"/>
  <c r="P43" i="50"/>
  <c r="CI43" i="50"/>
  <c r="AM43" i="50"/>
  <c r="CH43" i="50"/>
  <c r="AQ43" i="50"/>
  <c r="CJ43" i="50"/>
  <c r="CL43" i="50" s="1"/>
  <c r="R43" i="50" s="1"/>
  <c r="AH63" i="50"/>
  <c r="AN63" i="50"/>
  <c r="Q41" i="50"/>
  <c r="CO41" i="50" s="1"/>
  <c r="AR45" i="50"/>
  <c r="AT45" i="50" s="1"/>
  <c r="AH45" i="50"/>
  <c r="AK45" i="50" s="1"/>
  <c r="AN45" i="50"/>
  <c r="AP45" i="50" s="1"/>
  <c r="J63" i="50"/>
  <c r="L64" i="50"/>
  <c r="L63" i="50"/>
  <c r="J64" i="50"/>
  <c r="AX63" i="50" s="1"/>
  <c r="AS65" i="50"/>
  <c r="BC63" i="50"/>
  <c r="O65" i="50"/>
  <c r="BB65" i="50"/>
  <c r="AX61" i="50"/>
  <c r="AZ61" i="50"/>
  <c r="G63" i="50"/>
  <c r="G64" i="50" s="1"/>
  <c r="H63" i="50" s="1"/>
  <c r="H64" i="50" s="1"/>
  <c r="AJ63" i="50" s="1"/>
  <c r="I63" i="50"/>
  <c r="K63" i="50"/>
  <c r="BG61" i="50"/>
  <c r="BM61" i="50" s="1"/>
  <c r="BK61" i="50"/>
  <c r="AI61" i="50"/>
  <c r="AO61" i="50"/>
  <c r="AP61" i="50" s="1"/>
  <c r="BI67" i="50"/>
  <c r="F47" i="50"/>
  <c r="BE67" i="50"/>
  <c r="C68" i="50"/>
  <c r="C67" i="50"/>
  <c r="BF67" i="50"/>
  <c r="BH67" i="50"/>
  <c r="AF65" i="50"/>
  <c r="AD65" i="50"/>
  <c r="F65" i="50"/>
  <c r="AR65" i="50" s="1"/>
  <c r="AT65" i="50" s="1"/>
  <c r="T65" i="50" s="1"/>
  <c r="BO69" i="50"/>
  <c r="CM69" i="50"/>
  <c r="CF69" i="50"/>
  <c r="CG69" i="50" s="1"/>
  <c r="CN41" i="50"/>
  <c r="Q57" i="50"/>
  <c r="AL63" i="50"/>
  <c r="AW63" i="50"/>
  <c r="AU63" i="50"/>
  <c r="AK67" i="51"/>
  <c r="P67" i="51" s="1"/>
  <c r="AH69" i="51"/>
  <c r="AO69" i="53"/>
  <c r="AP69" i="53" s="1"/>
  <c r="AR69" i="56"/>
  <c r="AT69" i="56" s="1"/>
  <c r="AN69" i="56"/>
  <c r="AH69" i="56"/>
  <c r="AW69" i="56"/>
  <c r="AW71" i="56" s="1"/>
  <c r="X80" i="56" s="1"/>
  <c r="AL69" i="56"/>
  <c r="AU69" i="56"/>
  <c r="AU71" i="56" s="1"/>
  <c r="P49" i="56"/>
  <c r="CJ49" i="56"/>
  <c r="CL49" i="56" s="1"/>
  <c r="R49" i="56" s="1"/>
  <c r="AM49" i="56"/>
  <c r="CI49" i="56"/>
  <c r="AQ49" i="56"/>
  <c r="S49" i="56" s="1"/>
  <c r="CH49" i="56"/>
  <c r="BK67" i="56"/>
  <c r="BM67" i="56"/>
  <c r="AZ67" i="56"/>
  <c r="AX67" i="56"/>
  <c r="BK69" i="56"/>
  <c r="BK71" i="56" s="1"/>
  <c r="L69" i="56"/>
  <c r="K69" i="56" s="1"/>
  <c r="BL69" i="56" s="1"/>
  <c r="BL71" i="56" s="1"/>
  <c r="L70" i="56"/>
  <c r="J69" i="56"/>
  <c r="J70" i="56"/>
  <c r="Q67" i="56"/>
  <c r="Q47" i="56"/>
  <c r="CN47" i="56" s="1"/>
  <c r="CN49" i="56" s="1"/>
  <c r="CN51" i="56" s="1"/>
  <c r="CN53" i="56" s="1"/>
  <c r="CN55" i="56" s="1"/>
  <c r="CN57" i="56" s="1"/>
  <c r="CN59" i="56" s="1"/>
  <c r="CN61" i="56" s="1"/>
  <c r="CN63" i="56" s="1"/>
  <c r="CN65" i="56" s="1"/>
  <c r="CN67" i="56" s="1"/>
  <c r="H69" i="56"/>
  <c r="H70" i="56" s="1"/>
  <c r="AI69" i="56"/>
  <c r="BA67" i="56"/>
  <c r="AY67" i="56"/>
  <c r="BL71" i="58"/>
  <c r="CK69" i="61"/>
  <c r="AS69" i="61"/>
  <c r="AH69" i="61"/>
  <c r="AK69" i="61" s="1"/>
  <c r="AR69" i="61"/>
  <c r="AY67" i="61"/>
  <c r="BA67" i="61"/>
  <c r="BL67" i="61"/>
  <c r="AW69" i="61"/>
  <c r="AW71" i="61" s="1"/>
  <c r="X80" i="61" s="1"/>
  <c r="AU69" i="61"/>
  <c r="AU71" i="61" s="1"/>
  <c r="AL69" i="61"/>
  <c r="P65" i="61"/>
  <c r="CI65" i="61"/>
  <c r="AQ65" i="61"/>
  <c r="CJ65" i="61"/>
  <c r="CL65" i="61" s="1"/>
  <c r="R65" i="61" s="1"/>
  <c r="AM65" i="61"/>
  <c r="CH65" i="61"/>
  <c r="AV69" i="61"/>
  <c r="AV71" i="61" s="1"/>
  <c r="AW73" i="61" s="1"/>
  <c r="AV76" i="61" s="1"/>
  <c r="L70" i="61"/>
  <c r="J69" i="61"/>
  <c r="BG69" i="61" s="1"/>
  <c r="K69" i="61"/>
  <c r="L69" i="61"/>
  <c r="BJ69" i="61" s="1"/>
  <c r="BJ71" i="61" s="1"/>
  <c r="J70" i="61"/>
  <c r="BC69" i="61"/>
  <c r="I69" i="61"/>
  <c r="P49" i="61"/>
  <c r="CH49" i="61"/>
  <c r="CJ49" i="61"/>
  <c r="CL49" i="61" s="1"/>
  <c r="R49" i="61" s="1"/>
  <c r="AQ49" i="61"/>
  <c r="CI49" i="61"/>
  <c r="AM49" i="61"/>
  <c r="BK67" i="61"/>
  <c r="AX67" i="61"/>
  <c r="AZ67" i="61"/>
  <c r="CH67" i="57"/>
  <c r="AM67" i="57"/>
  <c r="AP67" i="54"/>
  <c r="R65" i="59"/>
  <c r="H69" i="55"/>
  <c r="H70" i="55" s="1"/>
  <c r="AJ69" i="55" s="1"/>
  <c r="P49" i="60"/>
  <c r="AL49" i="60"/>
  <c r="AM49" i="60" s="1"/>
  <c r="AN69" i="55"/>
  <c r="P49" i="51"/>
  <c r="AL49" i="51"/>
  <c r="Q63" i="60"/>
  <c r="CN47" i="54"/>
  <c r="Q65" i="53"/>
  <c r="BK65" i="59"/>
  <c r="Q47" i="59"/>
  <c r="CN47" i="59" s="1"/>
  <c r="Q65" i="59"/>
  <c r="Q63" i="59"/>
  <c r="BL61" i="50"/>
  <c r="BL65" i="53"/>
  <c r="BL71" i="53" s="1"/>
  <c r="BL63" i="52"/>
  <c r="BL63" i="55"/>
  <c r="BL63" i="59"/>
  <c r="Q47" i="60"/>
  <c r="CN47" i="60" s="1"/>
  <c r="CI67" i="57"/>
  <c r="CJ67" i="57"/>
  <c r="CL67" i="57" s="1"/>
  <c r="AO67" i="57"/>
  <c r="AP67" i="57" s="1"/>
  <c r="Q47" i="51"/>
  <c r="CN47" i="51" s="1"/>
  <c r="AK67" i="54"/>
  <c r="P67" i="54" s="1"/>
  <c r="BA65" i="55"/>
  <c r="Q49" i="53"/>
  <c r="CN49" i="53" s="1"/>
  <c r="CN51" i="53" s="1"/>
  <c r="CN53" i="53" s="1"/>
  <c r="CN55" i="53" s="1"/>
  <c r="CN57" i="53" s="1"/>
  <c r="CN59" i="53" s="1"/>
  <c r="CN61" i="53" s="1"/>
  <c r="CN63" i="53" s="1"/>
  <c r="Q63" i="55"/>
  <c r="CJ65" i="54"/>
  <c r="CL65" i="54" s="1"/>
  <c r="R65" i="54" s="1"/>
  <c r="P65" i="54"/>
  <c r="Q49" i="58"/>
  <c r="CN49" i="58" s="1"/>
  <c r="CN51" i="58" s="1"/>
  <c r="CN53" i="58" s="1"/>
  <c r="CN55" i="58" s="1"/>
  <c r="CN57" i="58" s="1"/>
  <c r="CN59" i="58" s="1"/>
  <c r="CN61" i="58" s="1"/>
  <c r="CN63" i="58" s="1"/>
  <c r="CN65" i="58" s="1"/>
  <c r="AQ67" i="53"/>
  <c r="S67" i="53" s="1"/>
  <c r="P67" i="53"/>
  <c r="T69" i="53"/>
  <c r="T71" i="53" s="1"/>
  <c r="T75" i="53" s="1"/>
  <c r="T76" i="53" s="1"/>
  <c r="T69" i="58"/>
  <c r="T71" i="58" s="1"/>
  <c r="T75" i="58" s="1"/>
  <c r="T76" i="58" s="1"/>
  <c r="Q67" i="61"/>
  <c r="Q47" i="52"/>
  <c r="CN47" i="52" s="1"/>
  <c r="Q47" i="55"/>
  <c r="CN47" i="55" s="1"/>
  <c r="Q49" i="57"/>
  <c r="CN49" i="57" s="1"/>
  <c r="CN51" i="57" s="1"/>
  <c r="CN53" i="57" s="1"/>
  <c r="CN55" i="57" s="1"/>
  <c r="CN57" i="57" s="1"/>
  <c r="CN59" i="57" s="1"/>
  <c r="CN61" i="57" s="1"/>
  <c r="CN63" i="57" s="1"/>
  <c r="CJ67" i="58"/>
  <c r="CL67" i="58" s="1"/>
  <c r="R67" i="58" s="1"/>
  <c r="P67" i="58"/>
  <c r="CJ65" i="51"/>
  <c r="CL65" i="51" s="1"/>
  <c r="R65" i="51" s="1"/>
  <c r="P65" i="51"/>
  <c r="CJ65" i="60"/>
  <c r="CL65" i="60" s="1"/>
  <c r="R65" i="60" s="1"/>
  <c r="P65" i="60"/>
  <c r="AM65" i="52"/>
  <c r="P65" i="52"/>
  <c r="AM69" i="58"/>
  <c r="P69" i="58"/>
  <c r="CH65" i="54"/>
  <c r="Q65" i="57"/>
  <c r="R71" i="58"/>
  <c r="R75" i="58" s="1"/>
  <c r="R76" i="58" s="1"/>
  <c r="AQ65" i="52"/>
  <c r="CH65" i="52"/>
  <c r="AM65" i="60"/>
  <c r="CH65" i="60"/>
  <c r="CJ65" i="52"/>
  <c r="CL65" i="52" s="1"/>
  <c r="R65" i="52" s="1"/>
  <c r="AK69" i="53"/>
  <c r="CI65" i="60"/>
  <c r="AZ65" i="54"/>
  <c r="H69" i="52"/>
  <c r="H70" i="52" s="1"/>
  <c r="AJ69" i="52" s="1"/>
  <c r="AK69" i="52" s="1"/>
  <c r="P69" i="52" s="1"/>
  <c r="BA65" i="54"/>
  <c r="AZ67" i="57"/>
  <c r="AW73" i="58"/>
  <c r="AV76" i="58" s="1"/>
  <c r="BA65" i="59"/>
  <c r="AV65" i="53"/>
  <c r="AV71" i="53" s="1"/>
  <c r="AW73" i="53" s="1"/>
  <c r="AV76" i="53" s="1"/>
  <c r="AZ65" i="55"/>
  <c r="BE73" i="53"/>
  <c r="X82" i="53" s="1"/>
  <c r="X75" i="53" s="1"/>
  <c r="X76" i="53" s="1"/>
  <c r="H73" i="53" s="1"/>
  <c r="BG63" i="50"/>
  <c r="AV63" i="50" s="1"/>
  <c r="BM65" i="55"/>
  <c r="AM65" i="54"/>
  <c r="BJ65" i="55"/>
  <c r="AV65" i="55" s="1"/>
  <c r="AV65" i="52"/>
  <c r="BM65" i="52"/>
  <c r="BM65" i="59"/>
  <c r="CH67" i="53"/>
  <c r="CI67" i="53"/>
  <c r="BA67" i="57"/>
  <c r="X75" i="58"/>
  <c r="X76" i="58" s="1"/>
  <c r="H73" i="58" s="1"/>
  <c r="BJ65" i="59"/>
  <c r="AV65" i="59" s="1"/>
  <c r="BJ67" i="57"/>
  <c r="BJ71" i="57" s="1"/>
  <c r="AM67" i="53"/>
  <c r="BM67" i="57"/>
  <c r="AQ65" i="54"/>
  <c r="CJ67" i="53"/>
  <c r="CL67" i="53" s="1"/>
  <c r="R67" i="53" s="1"/>
  <c r="BK67" i="57"/>
  <c r="CI65" i="54"/>
  <c r="AW74" i="61"/>
  <c r="AV74" i="61" s="1"/>
  <c r="CH65" i="51"/>
  <c r="CI65" i="51"/>
  <c r="AM65" i="51"/>
  <c r="BK65" i="55"/>
  <c r="AO69" i="57"/>
  <c r="AP69" i="57" s="1"/>
  <c r="AK67" i="52"/>
  <c r="CI67" i="52" s="1"/>
  <c r="BG71" i="56"/>
  <c r="BE73" i="56" s="1"/>
  <c r="X82" i="56" s="1"/>
  <c r="X75" i="56" s="1"/>
  <c r="X76" i="56" s="1"/>
  <c r="H73" i="56" s="1"/>
  <c r="AV69" i="56"/>
  <c r="AV71" i="56" s="1"/>
  <c r="AW73" i="56" s="1"/>
  <c r="AV76" i="56" s="1"/>
  <c r="BM69" i="56"/>
  <c r="CH69" i="58"/>
  <c r="BK65" i="54"/>
  <c r="I67" i="59"/>
  <c r="BG67" i="59" s="1"/>
  <c r="BC67" i="54"/>
  <c r="K67" i="52"/>
  <c r="K67" i="59"/>
  <c r="BJ65" i="54"/>
  <c r="AV65" i="54" s="1"/>
  <c r="K67" i="51"/>
  <c r="K67" i="54"/>
  <c r="BC67" i="59"/>
  <c r="K67" i="60"/>
  <c r="AI69" i="51"/>
  <c r="H69" i="51"/>
  <c r="H70" i="51" s="1"/>
  <c r="AJ69" i="51" s="1"/>
  <c r="AW69" i="59"/>
  <c r="AW71" i="59" s="1"/>
  <c r="X80" i="59" s="1"/>
  <c r="AL69" i="59"/>
  <c r="AU69" i="59"/>
  <c r="AU71" i="59" s="1"/>
  <c r="AU69" i="60"/>
  <c r="AU71" i="60" s="1"/>
  <c r="AW69" i="60"/>
  <c r="AW71" i="60" s="1"/>
  <c r="X80" i="60" s="1"/>
  <c r="AL69" i="60"/>
  <c r="BC67" i="51"/>
  <c r="I67" i="51"/>
  <c r="BG67" i="51" s="1"/>
  <c r="I67" i="52"/>
  <c r="BG67" i="52" s="1"/>
  <c r="I67" i="55"/>
  <c r="BG67" i="55" s="1"/>
  <c r="BC67" i="60"/>
  <c r="AI69" i="57"/>
  <c r="AK69" i="57" s="1"/>
  <c r="AQ69" i="57" s="1"/>
  <c r="S71" i="57" s="1"/>
  <c r="S75" i="57" s="1"/>
  <c r="S76" i="57" s="1"/>
  <c r="BC67" i="52"/>
  <c r="I67" i="54"/>
  <c r="BC67" i="55"/>
  <c r="BL69" i="57"/>
  <c r="AV69" i="57"/>
  <c r="BG71" i="57"/>
  <c r="I67" i="60"/>
  <c r="BG67" i="60" s="1"/>
  <c r="AI69" i="54"/>
  <c r="K67" i="55"/>
  <c r="AR69" i="55"/>
  <c r="AT69" i="55" s="1"/>
  <c r="T69" i="55" s="1"/>
  <c r="AK67" i="55"/>
  <c r="CI69" i="58"/>
  <c r="AQ67" i="58"/>
  <c r="S67" i="58" s="1"/>
  <c r="CJ69" i="58"/>
  <c r="CL69" i="58" s="1"/>
  <c r="AM67" i="58"/>
  <c r="CI67" i="58"/>
  <c r="Q67" i="58" s="1"/>
  <c r="AQ65" i="59"/>
  <c r="AN69" i="60"/>
  <c r="AN69" i="51"/>
  <c r="AQ65" i="60"/>
  <c r="S65" i="60" s="1"/>
  <c r="AO67" i="59"/>
  <c r="AP67" i="59" s="1"/>
  <c r="AI69" i="59"/>
  <c r="AK67" i="59"/>
  <c r="AN69" i="59"/>
  <c r="AR69" i="59"/>
  <c r="AT69" i="59" s="1"/>
  <c r="AO67" i="60"/>
  <c r="AP67" i="60" s="1"/>
  <c r="AI69" i="60"/>
  <c r="AK67" i="60"/>
  <c r="H69" i="60"/>
  <c r="H70" i="60" s="1"/>
  <c r="AJ69" i="60" s="1"/>
  <c r="L69" i="60"/>
  <c r="L70" i="60"/>
  <c r="J69" i="60"/>
  <c r="J70" i="60"/>
  <c r="BA67" i="60"/>
  <c r="AY67" i="60"/>
  <c r="AQ49" i="60"/>
  <c r="S49" i="60" s="1"/>
  <c r="CJ49" i="60"/>
  <c r="CL49" i="60" s="1"/>
  <c r="R49" i="60" s="1"/>
  <c r="CI49" i="60"/>
  <c r="CH49" i="60"/>
  <c r="AX67" i="60"/>
  <c r="CK69" i="60"/>
  <c r="AH69" i="60"/>
  <c r="AR69" i="60"/>
  <c r="AS69" i="60"/>
  <c r="L69" i="59"/>
  <c r="L70" i="59"/>
  <c r="J70" i="59"/>
  <c r="J69" i="59"/>
  <c r="CJ49" i="59"/>
  <c r="CL49" i="59" s="1"/>
  <c r="R49" i="59" s="1"/>
  <c r="CI49" i="59"/>
  <c r="AQ49" i="59"/>
  <c r="S49" i="59" s="1"/>
  <c r="CH49" i="59"/>
  <c r="AM49" i="59"/>
  <c r="AY67" i="59"/>
  <c r="H69" i="59"/>
  <c r="H70" i="59" s="1"/>
  <c r="AJ69" i="59" s="1"/>
  <c r="AX67" i="59"/>
  <c r="AO67" i="55"/>
  <c r="AP67" i="55" s="1"/>
  <c r="AL69" i="54"/>
  <c r="AW69" i="54"/>
  <c r="AW71" i="54" s="1"/>
  <c r="X80" i="54" s="1"/>
  <c r="AU69" i="54"/>
  <c r="AU71" i="54" s="1"/>
  <c r="AN69" i="54"/>
  <c r="AO69" i="54"/>
  <c r="AN69" i="52"/>
  <c r="AO67" i="52"/>
  <c r="AP67" i="52" s="1"/>
  <c r="AW69" i="51"/>
  <c r="AW71" i="51" s="1"/>
  <c r="X80" i="51" s="1"/>
  <c r="AU69" i="51"/>
  <c r="AU71" i="51" s="1"/>
  <c r="AL69" i="51"/>
  <c r="AP67" i="51"/>
  <c r="AW74" i="58"/>
  <c r="AV74" i="58" s="1"/>
  <c r="AY69" i="58"/>
  <c r="BA69" i="58"/>
  <c r="BA71" i="58" s="1"/>
  <c r="AQ69" i="58"/>
  <c r="S69" i="58" s="1"/>
  <c r="Q71" i="58"/>
  <c r="Q75" i="58" s="1"/>
  <c r="Q76" i="58" s="1"/>
  <c r="AZ69" i="58"/>
  <c r="AZ71" i="58" s="1"/>
  <c r="AX69" i="58"/>
  <c r="BK69" i="58"/>
  <c r="BK71" i="58" s="1"/>
  <c r="BM69" i="58"/>
  <c r="BM71" i="58" s="1"/>
  <c r="AZ69" i="57"/>
  <c r="AX69" i="57"/>
  <c r="BK69" i="57"/>
  <c r="BM69" i="57"/>
  <c r="BM71" i="57" s="1"/>
  <c r="BA69" i="57"/>
  <c r="AY69" i="57"/>
  <c r="AT67" i="55"/>
  <c r="T67" i="55" s="1"/>
  <c r="CH49" i="55"/>
  <c r="CJ49" i="55"/>
  <c r="CL49" i="55" s="1"/>
  <c r="R49" i="55" s="1"/>
  <c r="CI49" i="55"/>
  <c r="AQ49" i="55"/>
  <c r="AM49" i="55"/>
  <c r="CH65" i="55"/>
  <c r="AM65" i="55"/>
  <c r="CI65" i="55"/>
  <c r="AQ65" i="55"/>
  <c r="CJ65" i="55"/>
  <c r="CL65" i="55" s="1"/>
  <c r="R65" i="55" s="1"/>
  <c r="L69" i="55"/>
  <c r="BJ69" i="55" s="1"/>
  <c r="L70" i="55"/>
  <c r="BC69" i="55"/>
  <c r="K69" i="55"/>
  <c r="J70" i="55"/>
  <c r="J69" i="55"/>
  <c r="BG69" i="55" s="1"/>
  <c r="I69" i="55"/>
  <c r="AX67" i="55"/>
  <c r="AI69" i="55"/>
  <c r="AK69" i="55" s="1"/>
  <c r="P69" i="55" s="1"/>
  <c r="AY67" i="55"/>
  <c r="AQ67" i="54"/>
  <c r="AX67" i="54"/>
  <c r="AQ49" i="54"/>
  <c r="S49" i="54" s="1"/>
  <c r="AM49" i="54"/>
  <c r="CJ49" i="54"/>
  <c r="CL49" i="54" s="1"/>
  <c r="R49" i="54" s="1"/>
  <c r="CI49" i="54"/>
  <c r="CH49" i="54"/>
  <c r="AY67" i="54"/>
  <c r="CK69" i="54"/>
  <c r="AH69" i="54"/>
  <c r="AR69" i="54"/>
  <c r="AS69" i="54"/>
  <c r="L69" i="54"/>
  <c r="L70" i="54"/>
  <c r="J70" i="54"/>
  <c r="J69" i="54"/>
  <c r="AQ69" i="53"/>
  <c r="AZ69" i="53"/>
  <c r="AZ71" i="53" s="1"/>
  <c r="AX69" i="53"/>
  <c r="AY69" i="53"/>
  <c r="BA69" i="53"/>
  <c r="BA71" i="53" s="1"/>
  <c r="BK69" i="53"/>
  <c r="BK71" i="53" s="1"/>
  <c r="BM69" i="53"/>
  <c r="BM71" i="53" s="1"/>
  <c r="L69" i="52"/>
  <c r="BJ69" i="52" s="1"/>
  <c r="BC69" i="52"/>
  <c r="J69" i="52"/>
  <c r="BG69" i="52" s="1"/>
  <c r="I69" i="52"/>
  <c r="L70" i="52"/>
  <c r="J70" i="52"/>
  <c r="K69" i="52"/>
  <c r="AY67" i="52"/>
  <c r="AR69" i="52"/>
  <c r="AT69" i="52" s="1"/>
  <c r="CJ49" i="52"/>
  <c r="CL49" i="52" s="1"/>
  <c r="R49" i="52" s="1"/>
  <c r="CH49" i="52"/>
  <c r="AM49" i="52"/>
  <c r="AQ49" i="52"/>
  <c r="CI49" i="52"/>
  <c r="AX67" i="52"/>
  <c r="AX67" i="51"/>
  <c r="CH49" i="51"/>
  <c r="CJ49" i="51"/>
  <c r="CL49" i="51" s="1"/>
  <c r="R49" i="51" s="1"/>
  <c r="CI49" i="51"/>
  <c r="Q49" i="51" s="1"/>
  <c r="AQ49" i="51"/>
  <c r="S49" i="51" s="1"/>
  <c r="AM49" i="51"/>
  <c r="AR69" i="51"/>
  <c r="AT69" i="51" s="1"/>
  <c r="AY67" i="51"/>
  <c r="AT67" i="51"/>
  <c r="L70" i="51"/>
  <c r="J70" i="51"/>
  <c r="J69" i="51"/>
  <c r="L69" i="51"/>
  <c r="CI67" i="51"/>
  <c r="CH67" i="51"/>
  <c r="CJ67" i="51"/>
  <c r="CL67" i="51" s="1"/>
  <c r="AM67" i="51"/>
  <c r="AP65" i="50"/>
  <c r="AR49" i="50"/>
  <c r="AT49" i="50" s="1"/>
  <c r="F70" i="50"/>
  <c r="AO67" i="50"/>
  <c r="AR47" i="50" l="1"/>
  <c r="AT47" i="50" s="1"/>
  <c r="AH47" i="50"/>
  <c r="AK47" i="50" s="1"/>
  <c r="AN47" i="50"/>
  <c r="AP47" i="50" s="1"/>
  <c r="L66" i="50"/>
  <c r="BC65" i="50"/>
  <c r="J66" i="50"/>
  <c r="K65" i="50"/>
  <c r="I65" i="50"/>
  <c r="L65" i="50"/>
  <c r="BJ65" i="50" s="1"/>
  <c r="J65" i="50"/>
  <c r="BG65" i="50" s="1"/>
  <c r="BM65" i="50" s="1"/>
  <c r="AL65" i="50"/>
  <c r="AU65" i="50"/>
  <c r="AV65" i="50"/>
  <c r="AW65" i="50"/>
  <c r="G67" i="50"/>
  <c r="G68" i="50" s="1"/>
  <c r="AD67" i="50"/>
  <c r="F67" i="50"/>
  <c r="AN67" i="50" s="1"/>
  <c r="AF67" i="50"/>
  <c r="CJ45" i="50"/>
  <c r="CL45" i="50" s="1"/>
  <c r="R45" i="50" s="1"/>
  <c r="AQ45" i="50"/>
  <c r="CI45" i="50"/>
  <c r="Q45" i="50" s="1"/>
  <c r="P45" i="50"/>
  <c r="CH45" i="50"/>
  <c r="AM45" i="50"/>
  <c r="O67" i="50"/>
  <c r="BB67" i="50"/>
  <c r="K67" i="50" s="1"/>
  <c r="F68" i="50"/>
  <c r="BJ63" i="50"/>
  <c r="BL63" i="50"/>
  <c r="BA63" i="50"/>
  <c r="AY63" i="50"/>
  <c r="Q43" i="50"/>
  <c r="CN43" i="50" s="1"/>
  <c r="AI63" i="50"/>
  <c r="AO63" i="50"/>
  <c r="AP63" i="50" s="1"/>
  <c r="P61" i="50"/>
  <c r="CI61" i="50"/>
  <c r="CJ61" i="50"/>
  <c r="CL61" i="50" s="1"/>
  <c r="R61" i="50" s="1"/>
  <c r="AQ61" i="50"/>
  <c r="CH61" i="50"/>
  <c r="AM61" i="50"/>
  <c r="AK63" i="50"/>
  <c r="AP67" i="50"/>
  <c r="AZ63" i="50"/>
  <c r="C69" i="50"/>
  <c r="BI69" i="50"/>
  <c r="C70" i="50"/>
  <c r="BE69" i="50"/>
  <c r="BF69" i="50"/>
  <c r="BH69" i="50"/>
  <c r="F49" i="50"/>
  <c r="Q59" i="50"/>
  <c r="AH65" i="50"/>
  <c r="AK65" i="50" s="1"/>
  <c r="P65" i="50" s="1"/>
  <c r="Q65" i="51"/>
  <c r="T69" i="52"/>
  <c r="T71" i="52" s="1"/>
  <c r="T75" i="52" s="1"/>
  <c r="T76" i="52" s="1"/>
  <c r="CN65" i="53"/>
  <c r="Q49" i="54"/>
  <c r="Q65" i="54"/>
  <c r="AY69" i="56"/>
  <c r="BA69" i="56"/>
  <c r="BA71" i="56" s="1"/>
  <c r="BM71" i="56"/>
  <c r="AZ69" i="56"/>
  <c r="AZ71" i="56" s="1"/>
  <c r="AX69" i="56"/>
  <c r="AJ69" i="56"/>
  <c r="AK69" i="56" s="1"/>
  <c r="AO69" i="56"/>
  <c r="AP69" i="56" s="1"/>
  <c r="Q67" i="57"/>
  <c r="Q65" i="60"/>
  <c r="P69" i="61"/>
  <c r="P71" i="61" s="1"/>
  <c r="P75" i="61" s="1"/>
  <c r="P76" i="61" s="1"/>
  <c r="CI69" i="61"/>
  <c r="AM69" i="61"/>
  <c r="CJ69" i="61"/>
  <c r="CL69" i="61" s="1"/>
  <c r="R69" i="61" s="1"/>
  <c r="CH69" i="61"/>
  <c r="Q49" i="61"/>
  <c r="CN49" i="61" s="1"/>
  <c r="CN51" i="61" s="1"/>
  <c r="CN53" i="61" s="1"/>
  <c r="CN55" i="61" s="1"/>
  <c r="CN57" i="61" s="1"/>
  <c r="CN59" i="61" s="1"/>
  <c r="CN61" i="61" s="1"/>
  <c r="CN63" i="61" s="1"/>
  <c r="CN65" i="61" s="1"/>
  <c r="CN67" i="61" s="1"/>
  <c r="BG71" i="61"/>
  <c r="BE73" i="61" s="1"/>
  <c r="X82" i="61" s="1"/>
  <c r="X75" i="61" s="1"/>
  <c r="X76" i="61" s="1"/>
  <c r="H73" i="61" s="1"/>
  <c r="BM69" i="61"/>
  <c r="BM71" i="61" s="1"/>
  <c r="AZ69" i="61"/>
  <c r="AZ71" i="61" s="1"/>
  <c r="AX69" i="61"/>
  <c r="AY69" i="61"/>
  <c r="BA69" i="61"/>
  <c r="BA71" i="61" s="1"/>
  <c r="BK69" i="61"/>
  <c r="BK71" i="61" s="1"/>
  <c r="BL69" i="61"/>
  <c r="BL71" i="61" s="1"/>
  <c r="Q65" i="61"/>
  <c r="AT69" i="61"/>
  <c r="T71" i="59"/>
  <c r="T75" i="59" s="1"/>
  <c r="T76" i="59" s="1"/>
  <c r="T69" i="59"/>
  <c r="Q49" i="59"/>
  <c r="CN49" i="59" s="1"/>
  <c r="CN51" i="59" s="1"/>
  <c r="CN53" i="59" s="1"/>
  <c r="CN55" i="59" s="1"/>
  <c r="CN57" i="59" s="1"/>
  <c r="CN59" i="59" s="1"/>
  <c r="CN61" i="59" s="1"/>
  <c r="CN63" i="59" s="1"/>
  <c r="CN65" i="59" s="1"/>
  <c r="BK71" i="57"/>
  <c r="CN49" i="54"/>
  <c r="CN51" i="54" s="1"/>
  <c r="CN53" i="54" s="1"/>
  <c r="CN55" i="54" s="1"/>
  <c r="CN57" i="54" s="1"/>
  <c r="CN59" i="54" s="1"/>
  <c r="CN61" i="54" s="1"/>
  <c r="CN63" i="54" s="1"/>
  <c r="CN65" i="54" s="1"/>
  <c r="BA71" i="57"/>
  <c r="AZ71" i="57"/>
  <c r="CI67" i="54"/>
  <c r="BL69" i="55"/>
  <c r="AM67" i="54"/>
  <c r="CJ67" i="54"/>
  <c r="CL67" i="54" s="1"/>
  <c r="R67" i="54" s="1"/>
  <c r="AO69" i="52"/>
  <c r="AO69" i="55"/>
  <c r="AP69" i="55" s="1"/>
  <c r="CH67" i="54"/>
  <c r="AV69" i="55"/>
  <c r="Q49" i="60"/>
  <c r="Q67" i="53"/>
  <c r="CN49" i="51"/>
  <c r="CN51" i="51" s="1"/>
  <c r="CN53" i="51" s="1"/>
  <c r="CN55" i="51" s="1"/>
  <c r="CN57" i="51" s="1"/>
  <c r="CN59" i="51" s="1"/>
  <c r="CN61" i="51" s="1"/>
  <c r="CN63" i="51" s="1"/>
  <c r="CN65" i="51" s="1"/>
  <c r="CN49" i="60"/>
  <c r="CN51" i="60" s="1"/>
  <c r="CN53" i="60" s="1"/>
  <c r="CN55" i="60" s="1"/>
  <c r="CN57" i="60" s="1"/>
  <c r="CN59" i="60" s="1"/>
  <c r="CN61" i="60" s="1"/>
  <c r="CN63" i="60" s="1"/>
  <c r="CN65" i="60" s="1"/>
  <c r="CN67" i="58"/>
  <c r="CN69" i="58" s="1"/>
  <c r="CN65" i="57"/>
  <c r="Q49" i="52"/>
  <c r="CN49" i="52" s="1"/>
  <c r="CN51" i="52" s="1"/>
  <c r="CN53" i="52" s="1"/>
  <c r="CN55" i="52" s="1"/>
  <c r="CN57" i="52" s="1"/>
  <c r="CN59" i="52" s="1"/>
  <c r="CN61" i="52" s="1"/>
  <c r="CN63" i="52" s="1"/>
  <c r="Q69" i="61"/>
  <c r="BK63" i="50"/>
  <c r="BK67" i="59"/>
  <c r="AQ67" i="59"/>
  <c r="S67" i="59" s="1"/>
  <c r="P67" i="59"/>
  <c r="BL65" i="59"/>
  <c r="AW74" i="56"/>
  <c r="AV74" i="56" s="1"/>
  <c r="Q65" i="52"/>
  <c r="BL65" i="55"/>
  <c r="BL67" i="57"/>
  <c r="BL71" i="57" s="1"/>
  <c r="BL65" i="54"/>
  <c r="R67" i="57"/>
  <c r="CI69" i="53"/>
  <c r="P69" i="53"/>
  <c r="P71" i="53" s="1"/>
  <c r="Q65" i="55"/>
  <c r="AW74" i="53"/>
  <c r="AV74" i="53" s="1"/>
  <c r="Q67" i="51"/>
  <c r="S69" i="53"/>
  <c r="S71" i="53" s="1"/>
  <c r="S75" i="53" s="1"/>
  <c r="S76" i="53" s="1"/>
  <c r="AQ67" i="60"/>
  <c r="P67" i="60"/>
  <c r="R67" i="51"/>
  <c r="Q49" i="55"/>
  <c r="CN49" i="55" s="1"/>
  <c r="CN51" i="55" s="1"/>
  <c r="CN53" i="55" s="1"/>
  <c r="CN55" i="55" s="1"/>
  <c r="CN57" i="55" s="1"/>
  <c r="CN59" i="55" s="1"/>
  <c r="CN61" i="55" s="1"/>
  <c r="CN63" i="55" s="1"/>
  <c r="CJ67" i="55"/>
  <c r="CL67" i="55" s="1"/>
  <c r="R67" i="55" s="1"/>
  <c r="P67" i="55"/>
  <c r="P71" i="55" s="1"/>
  <c r="P69" i="57"/>
  <c r="P71" i="57" s="1"/>
  <c r="P75" i="57" s="1"/>
  <c r="P76" i="57" s="1"/>
  <c r="CJ67" i="52"/>
  <c r="CL67" i="52" s="1"/>
  <c r="R67" i="52" s="1"/>
  <c r="P67" i="52"/>
  <c r="P71" i="52" s="1"/>
  <c r="R71" i="61"/>
  <c r="R75" i="61" s="1"/>
  <c r="R76" i="61" s="1"/>
  <c r="T71" i="55"/>
  <c r="T75" i="55" s="1"/>
  <c r="T76" i="55" s="1"/>
  <c r="AQ67" i="52"/>
  <c r="CH69" i="57"/>
  <c r="BM63" i="50"/>
  <c r="BK67" i="51"/>
  <c r="BA67" i="51"/>
  <c r="BA67" i="52"/>
  <c r="AM67" i="52"/>
  <c r="CJ69" i="53"/>
  <c r="CL69" i="53" s="1"/>
  <c r="R69" i="53" s="1"/>
  <c r="R71" i="53" s="1"/>
  <c r="R75" i="53" s="1"/>
  <c r="R76" i="53" s="1"/>
  <c r="CH69" i="53"/>
  <c r="BA67" i="54"/>
  <c r="CI69" i="57"/>
  <c r="AO69" i="51"/>
  <c r="AP69" i="51" s="1"/>
  <c r="AZ67" i="51"/>
  <c r="CH67" i="52"/>
  <c r="AM69" i="53"/>
  <c r="CJ69" i="57"/>
  <c r="CL69" i="57" s="1"/>
  <c r="R69" i="57" s="1"/>
  <c r="BA67" i="59"/>
  <c r="AZ67" i="52"/>
  <c r="AZ67" i="54"/>
  <c r="AZ67" i="55"/>
  <c r="BK67" i="55"/>
  <c r="AZ67" i="59"/>
  <c r="BK67" i="52"/>
  <c r="P71" i="58"/>
  <c r="P75" i="58" s="1"/>
  <c r="P76" i="58" s="1"/>
  <c r="BG71" i="55"/>
  <c r="BM67" i="55"/>
  <c r="BA67" i="55"/>
  <c r="AK69" i="51"/>
  <c r="AM69" i="51" s="1"/>
  <c r="BJ67" i="55"/>
  <c r="AV67" i="55" s="1"/>
  <c r="BM67" i="52"/>
  <c r="BM67" i="59"/>
  <c r="BG71" i="52"/>
  <c r="BJ67" i="59"/>
  <c r="BL67" i="59" s="1"/>
  <c r="BJ67" i="52"/>
  <c r="AV67" i="52" s="1"/>
  <c r="BE73" i="57"/>
  <c r="X82" i="57" s="1"/>
  <c r="X75" i="57" s="1"/>
  <c r="X76" i="57" s="1"/>
  <c r="H73" i="57" s="1"/>
  <c r="AV67" i="57"/>
  <c r="AV71" i="57" s="1"/>
  <c r="AW73" i="57" s="1"/>
  <c r="AM69" i="57"/>
  <c r="BJ67" i="54"/>
  <c r="BL67" i="54" s="1"/>
  <c r="BG67" i="54"/>
  <c r="BK67" i="54" s="1"/>
  <c r="CH69" i="52"/>
  <c r="AQ67" i="55"/>
  <c r="S67" i="55" s="1"/>
  <c r="K69" i="59"/>
  <c r="CI69" i="52"/>
  <c r="I69" i="59"/>
  <c r="BG69" i="59" s="1"/>
  <c r="BC69" i="59"/>
  <c r="CJ69" i="52"/>
  <c r="CL69" i="52" s="1"/>
  <c r="AM67" i="55"/>
  <c r="BK67" i="60"/>
  <c r="AM69" i="52"/>
  <c r="AZ67" i="60"/>
  <c r="BM67" i="51"/>
  <c r="BM67" i="60"/>
  <c r="K69" i="54"/>
  <c r="CI67" i="55"/>
  <c r="AK69" i="59"/>
  <c r="AQ69" i="59" s="1"/>
  <c r="AK69" i="60"/>
  <c r="P69" i="60" s="1"/>
  <c r="BJ67" i="60"/>
  <c r="AV67" i="60" s="1"/>
  <c r="AK69" i="54"/>
  <c r="CH67" i="55"/>
  <c r="K69" i="60"/>
  <c r="BJ67" i="51"/>
  <c r="AV67" i="51" s="1"/>
  <c r="I69" i="51"/>
  <c r="BG69" i="51" s="1"/>
  <c r="BC69" i="51"/>
  <c r="I69" i="54"/>
  <c r="BG69" i="54" s="1"/>
  <c r="BC69" i="54"/>
  <c r="K69" i="51"/>
  <c r="BL69" i="52"/>
  <c r="AV69" i="52"/>
  <c r="I69" i="60"/>
  <c r="BC69" i="60"/>
  <c r="S71" i="58"/>
  <c r="S75" i="58" s="1"/>
  <c r="S76" i="58" s="1"/>
  <c r="CI67" i="59"/>
  <c r="AM67" i="59"/>
  <c r="CI67" i="60"/>
  <c r="AO69" i="59"/>
  <c r="AP69" i="59" s="1"/>
  <c r="CH67" i="59"/>
  <c r="CJ67" i="59"/>
  <c r="CL67" i="59" s="1"/>
  <c r="R67" i="59" s="1"/>
  <c r="CH67" i="60"/>
  <c r="CJ67" i="60"/>
  <c r="CL67" i="60" s="1"/>
  <c r="R67" i="60" s="1"/>
  <c r="AM67" i="60"/>
  <c r="AO69" i="60"/>
  <c r="AP69" i="60" s="1"/>
  <c r="AT69" i="60"/>
  <c r="T71" i="60" s="1"/>
  <c r="T75" i="60" s="1"/>
  <c r="T76" i="60" s="1"/>
  <c r="AX69" i="60"/>
  <c r="AY69" i="60"/>
  <c r="BA69" i="60"/>
  <c r="BA71" i="60" s="1"/>
  <c r="AY69" i="59"/>
  <c r="BA69" i="59"/>
  <c r="AZ69" i="59"/>
  <c r="AX69" i="59"/>
  <c r="AT69" i="54"/>
  <c r="T71" i="54" s="1"/>
  <c r="T75" i="54" s="1"/>
  <c r="T76" i="54" s="1"/>
  <c r="AP69" i="54"/>
  <c r="AQ69" i="52"/>
  <c r="AP69" i="52"/>
  <c r="BK69" i="55"/>
  <c r="BM69" i="55"/>
  <c r="CI69" i="55"/>
  <c r="CH69" i="55"/>
  <c r="AQ69" i="55"/>
  <c r="S69" i="55" s="1"/>
  <c r="AM69" i="55"/>
  <c r="CJ69" i="55"/>
  <c r="CL69" i="55" s="1"/>
  <c r="AY69" i="55"/>
  <c r="BA69" i="55"/>
  <c r="AZ69" i="55"/>
  <c r="AZ71" i="55" s="1"/>
  <c r="AX69" i="55"/>
  <c r="AZ69" i="54"/>
  <c r="AX69" i="54"/>
  <c r="AY69" i="54"/>
  <c r="AZ69" i="52"/>
  <c r="AX69" i="52"/>
  <c r="BA69" i="52"/>
  <c r="AY69" i="52"/>
  <c r="BK69" i="52"/>
  <c r="BM69" i="52"/>
  <c r="T71" i="51"/>
  <c r="T75" i="51" s="1"/>
  <c r="T76" i="51" s="1"/>
  <c r="AX69" i="51"/>
  <c r="AQ67" i="51"/>
  <c r="AY69" i="51"/>
  <c r="AM65" i="50"/>
  <c r="CJ65" i="50"/>
  <c r="CL65" i="50" s="1"/>
  <c r="R65" i="50" s="1"/>
  <c r="AV67" i="50"/>
  <c r="AS69" i="50"/>
  <c r="AR69" i="50"/>
  <c r="CK69" i="50"/>
  <c r="AX65" i="50" l="1"/>
  <c r="AZ65" i="50"/>
  <c r="AD69" i="50"/>
  <c r="AF69" i="50"/>
  <c r="G69" i="50"/>
  <c r="G70" i="50" s="1"/>
  <c r="F69" i="50"/>
  <c r="Q61" i="50"/>
  <c r="AU67" i="50"/>
  <c r="AW67" i="50"/>
  <c r="BK65" i="50"/>
  <c r="AY65" i="50"/>
  <c r="BA65" i="50"/>
  <c r="CO43" i="50"/>
  <c r="CO45" i="50" s="1"/>
  <c r="AN49" i="50"/>
  <c r="AP49" i="50" s="1"/>
  <c r="AH49" i="50"/>
  <c r="AK49" i="50" s="1"/>
  <c r="BB69" i="50"/>
  <c r="O69" i="50"/>
  <c r="L68" i="50"/>
  <c r="J68" i="50"/>
  <c r="L67" i="50"/>
  <c r="BJ67" i="50" s="1"/>
  <c r="BL67" i="50" s="1"/>
  <c r="J67" i="50"/>
  <c r="BG67" i="50" s="1"/>
  <c r="I67" i="50"/>
  <c r="BK67" i="50" s="1"/>
  <c r="P47" i="50"/>
  <c r="CH47" i="50"/>
  <c r="AQ47" i="50"/>
  <c r="CJ47" i="50"/>
  <c r="CL47" i="50" s="1"/>
  <c r="R47" i="50" s="1"/>
  <c r="AM47" i="50"/>
  <c r="CI47" i="50"/>
  <c r="CJ63" i="50"/>
  <c r="CL63" i="50" s="1"/>
  <c r="R63" i="50" s="1"/>
  <c r="P63" i="50"/>
  <c r="CH63" i="50"/>
  <c r="AM63" i="50"/>
  <c r="AQ63" i="50"/>
  <c r="CI63" i="50"/>
  <c r="Q63" i="50" s="1"/>
  <c r="CN45" i="50"/>
  <c r="BC67" i="50"/>
  <c r="CH65" i="50"/>
  <c r="AQ65" i="50"/>
  <c r="S65" i="50" s="1"/>
  <c r="CI65" i="50"/>
  <c r="CK67" i="50"/>
  <c r="AS67" i="50"/>
  <c r="AH67" i="50"/>
  <c r="AK67" i="50" s="1"/>
  <c r="AR67" i="50"/>
  <c r="H67" i="50"/>
  <c r="H68" i="50" s="1"/>
  <c r="AJ67" i="50" s="1"/>
  <c r="AI67" i="50"/>
  <c r="BL65" i="50"/>
  <c r="AQ69" i="51"/>
  <c r="BK71" i="52"/>
  <c r="S69" i="52"/>
  <c r="S71" i="52" s="1"/>
  <c r="S75" i="52" s="1"/>
  <c r="S76" i="52" s="1"/>
  <c r="Q69" i="53"/>
  <c r="Q71" i="53" s="1"/>
  <c r="P69" i="56"/>
  <c r="P71" i="56" s="1"/>
  <c r="P75" i="56" s="1"/>
  <c r="P76" i="56" s="1"/>
  <c r="AQ69" i="56"/>
  <c r="S71" i="56" s="1"/>
  <c r="S75" i="56" s="1"/>
  <c r="S76" i="56" s="1"/>
  <c r="AM69" i="56"/>
  <c r="CH69" i="56"/>
  <c r="CJ69" i="56"/>
  <c r="CL69" i="56" s="1"/>
  <c r="R69" i="56" s="1"/>
  <c r="R71" i="56" s="1"/>
  <c r="R75" i="56" s="1"/>
  <c r="R76" i="56" s="1"/>
  <c r="CI69" i="56"/>
  <c r="T69" i="61"/>
  <c r="T71" i="61" s="1"/>
  <c r="T75" i="61" s="1"/>
  <c r="T76" i="61" s="1"/>
  <c r="AQ69" i="61"/>
  <c r="S69" i="61" s="1"/>
  <c r="S71" i="61" s="1"/>
  <c r="S75" i="61" s="1"/>
  <c r="S76" i="61" s="1"/>
  <c r="S69" i="59"/>
  <c r="S71" i="59" s="1"/>
  <c r="S75" i="59" s="1"/>
  <c r="S76" i="59" s="1"/>
  <c r="Q65" i="50"/>
  <c r="BM71" i="52"/>
  <c r="AV71" i="55"/>
  <c r="AW73" i="55" s="1"/>
  <c r="AV76" i="55" s="1"/>
  <c r="CN67" i="53"/>
  <c r="Q69" i="55"/>
  <c r="R69" i="55"/>
  <c r="R71" i="55" s="1"/>
  <c r="R75" i="55" s="1"/>
  <c r="R76" i="55" s="1"/>
  <c r="CN65" i="55"/>
  <c r="Q67" i="54"/>
  <c r="CN67" i="54" s="1"/>
  <c r="CN67" i="51"/>
  <c r="AL67" i="50"/>
  <c r="CN65" i="52"/>
  <c r="Q71" i="61"/>
  <c r="Q75" i="61" s="1"/>
  <c r="Q76" i="61" s="1"/>
  <c r="BK69" i="59"/>
  <c r="BK71" i="59" s="1"/>
  <c r="CN67" i="57"/>
  <c r="AZ71" i="54"/>
  <c r="BA71" i="55"/>
  <c r="BM71" i="55"/>
  <c r="AZ71" i="52"/>
  <c r="AZ71" i="59"/>
  <c r="Q67" i="52"/>
  <c r="Q71" i="52" s="1"/>
  <c r="Q75" i="52" s="1"/>
  <c r="Q76" i="52" s="1"/>
  <c r="BK69" i="54"/>
  <c r="BK71" i="54" s="1"/>
  <c r="BL67" i="51"/>
  <c r="BL67" i="52"/>
  <c r="BL71" i="52" s="1"/>
  <c r="BL67" i="60"/>
  <c r="Q67" i="59"/>
  <c r="CN67" i="59" s="1"/>
  <c r="CI69" i="59"/>
  <c r="P69" i="59"/>
  <c r="P71" i="59" s="1"/>
  <c r="P75" i="59" s="1"/>
  <c r="P76" i="59" s="1"/>
  <c r="CJ69" i="59"/>
  <c r="CL69" i="59" s="1"/>
  <c r="R69" i="59" s="1"/>
  <c r="BL67" i="55"/>
  <c r="BL71" i="55" s="1"/>
  <c r="Q67" i="55"/>
  <c r="R69" i="52"/>
  <c r="R71" i="52" s="1"/>
  <c r="R75" i="52" s="1"/>
  <c r="R76" i="52" s="1"/>
  <c r="CH69" i="54"/>
  <c r="P69" i="54"/>
  <c r="Q69" i="52"/>
  <c r="CH69" i="51"/>
  <c r="P69" i="51"/>
  <c r="BA69" i="51"/>
  <c r="BA71" i="51" s="1"/>
  <c r="BK69" i="51"/>
  <c r="BK71" i="51" s="1"/>
  <c r="AM69" i="54"/>
  <c r="Q67" i="60"/>
  <c r="CN67" i="60" s="1"/>
  <c r="BA71" i="52"/>
  <c r="CI69" i="54"/>
  <c r="Q69" i="57"/>
  <c r="Q71" i="57" s="1"/>
  <c r="R71" i="57"/>
  <c r="R75" i="57" s="1"/>
  <c r="R76" i="57" s="1"/>
  <c r="P75" i="53"/>
  <c r="P76" i="53" s="1"/>
  <c r="BK71" i="55"/>
  <c r="CJ69" i="60"/>
  <c r="CL69" i="60" s="1"/>
  <c r="R69" i="60" s="1"/>
  <c r="R71" i="60" s="1"/>
  <c r="R75" i="60" s="1"/>
  <c r="R76" i="60" s="1"/>
  <c r="BA71" i="59"/>
  <c r="CJ69" i="54"/>
  <c r="CL69" i="54" s="1"/>
  <c r="R69" i="54" s="1"/>
  <c r="BA69" i="54"/>
  <c r="BA71" i="54" s="1"/>
  <c r="CI69" i="51"/>
  <c r="S71" i="55"/>
  <c r="S75" i="55" s="1"/>
  <c r="S76" i="55" s="1"/>
  <c r="CH69" i="60"/>
  <c r="CJ69" i="51"/>
  <c r="CL69" i="51" s="1"/>
  <c r="R69" i="51" s="1"/>
  <c r="CI69" i="60"/>
  <c r="AM69" i="60"/>
  <c r="AW74" i="55"/>
  <c r="AV74" i="55" s="1"/>
  <c r="BG71" i="59"/>
  <c r="BM69" i="59"/>
  <c r="BM71" i="59" s="1"/>
  <c r="BJ71" i="55"/>
  <c r="BE73" i="55" s="1"/>
  <c r="X82" i="55" s="1"/>
  <c r="X75" i="55" s="1"/>
  <c r="X76" i="55" s="1"/>
  <c r="H73" i="55" s="1"/>
  <c r="CH69" i="59"/>
  <c r="AZ69" i="60"/>
  <c r="AZ71" i="60" s="1"/>
  <c r="AZ69" i="51"/>
  <c r="AZ71" i="51" s="1"/>
  <c r="AV67" i="59"/>
  <c r="BJ69" i="59"/>
  <c r="AV69" i="59" s="1"/>
  <c r="AV67" i="54"/>
  <c r="BJ71" i="52"/>
  <c r="BE73" i="52" s="1"/>
  <c r="X82" i="52" s="1"/>
  <c r="X75" i="52" s="1"/>
  <c r="X76" i="52" s="1"/>
  <c r="H73" i="52" s="1"/>
  <c r="S71" i="51"/>
  <c r="S75" i="51" s="1"/>
  <c r="S76" i="51" s="1"/>
  <c r="AV71" i="52"/>
  <c r="AW73" i="52" s="1"/>
  <c r="AV76" i="52" s="1"/>
  <c r="AV76" i="57"/>
  <c r="AW74" i="57"/>
  <c r="AV74" i="57" s="1"/>
  <c r="BM69" i="54"/>
  <c r="BG71" i="54"/>
  <c r="P73" i="58"/>
  <c r="S73" i="58" s="1"/>
  <c r="V75" i="58" s="1"/>
  <c r="V76" i="58" s="1"/>
  <c r="BJ69" i="54"/>
  <c r="BJ71" i="54" s="1"/>
  <c r="BG71" i="51"/>
  <c r="BM69" i="51"/>
  <c r="BM71" i="51" s="1"/>
  <c r="BJ69" i="60"/>
  <c r="BJ71" i="60" s="1"/>
  <c r="BJ69" i="51"/>
  <c r="AV69" i="51" s="1"/>
  <c r="AV71" i="51" s="1"/>
  <c r="AW73" i="51" s="1"/>
  <c r="AV76" i="51" s="1"/>
  <c r="BM67" i="54"/>
  <c r="BG69" i="60"/>
  <c r="BM69" i="60" s="1"/>
  <c r="BM71" i="60" s="1"/>
  <c r="AM69" i="59"/>
  <c r="P71" i="60"/>
  <c r="P75" i="60" s="1"/>
  <c r="P76" i="60" s="1"/>
  <c r="AQ69" i="60"/>
  <c r="S71" i="60" s="1"/>
  <c r="S75" i="60" s="1"/>
  <c r="S76" i="60" s="1"/>
  <c r="R71" i="59"/>
  <c r="R75" i="59" s="1"/>
  <c r="R76" i="59" s="1"/>
  <c r="Q75" i="57"/>
  <c r="Q76" i="57" s="1"/>
  <c r="AQ69" i="54"/>
  <c r="S71" i="54" s="1"/>
  <c r="S75" i="54" s="1"/>
  <c r="S76" i="54" s="1"/>
  <c r="P75" i="55"/>
  <c r="P76" i="55" s="1"/>
  <c r="P75" i="52"/>
  <c r="P76" i="52" s="1"/>
  <c r="CH67" i="50"/>
  <c r="AT69" i="50"/>
  <c r="AV69" i="50"/>
  <c r="AV71" i="50" s="1"/>
  <c r="AM67" i="50" l="1"/>
  <c r="P67" i="50"/>
  <c r="AI69" i="50"/>
  <c r="H69" i="50"/>
  <c r="H70" i="50" s="1"/>
  <c r="CJ67" i="50"/>
  <c r="CL67" i="50" s="1"/>
  <c r="R67" i="50" s="1"/>
  <c r="CI67" i="50"/>
  <c r="Q47" i="50"/>
  <c r="CN47" i="50" s="1"/>
  <c r="L69" i="50"/>
  <c r="BJ69" i="50" s="1"/>
  <c r="BJ71" i="50" s="1"/>
  <c r="J70" i="50"/>
  <c r="L70" i="50"/>
  <c r="J69" i="50"/>
  <c r="BG69" i="50" s="1"/>
  <c r="BM69" i="50" s="1"/>
  <c r="K69" i="50"/>
  <c r="BC69" i="50"/>
  <c r="I69" i="50"/>
  <c r="BA67" i="50"/>
  <c r="AY67" i="50"/>
  <c r="AH69" i="50"/>
  <c r="AN69" i="50"/>
  <c r="BM67" i="50"/>
  <c r="AT67" i="50"/>
  <c r="T67" i="50" s="1"/>
  <c r="AZ67" i="50"/>
  <c r="AX67" i="50"/>
  <c r="P49" i="50"/>
  <c r="CJ49" i="50"/>
  <c r="CL49" i="50" s="1"/>
  <c r="R49" i="50" s="1"/>
  <c r="AQ49" i="50"/>
  <c r="CI49" i="50"/>
  <c r="Q49" i="50" s="1"/>
  <c r="CN49" i="50" s="1"/>
  <c r="CN51" i="50" s="1"/>
  <c r="CN53" i="50" s="1"/>
  <c r="CN55" i="50" s="1"/>
  <c r="CN57" i="50" s="1"/>
  <c r="CN59" i="50" s="1"/>
  <c r="CN61" i="50" s="1"/>
  <c r="CN63" i="50" s="1"/>
  <c r="CN65" i="50" s="1"/>
  <c r="CH49" i="50"/>
  <c r="AM49" i="50"/>
  <c r="AU69" i="50"/>
  <c r="AU71" i="50" s="1"/>
  <c r="AW69" i="50"/>
  <c r="AW71" i="50" s="1"/>
  <c r="AL69" i="50"/>
  <c r="Q75" i="53"/>
  <c r="Q76" i="53" s="1"/>
  <c r="P73" i="53"/>
  <c r="S73" i="53" s="1"/>
  <c r="V75" i="53" s="1"/>
  <c r="V76" i="53" s="1"/>
  <c r="CN69" i="53"/>
  <c r="CN67" i="55"/>
  <c r="CN69" i="55" s="1"/>
  <c r="Q69" i="56"/>
  <c r="P73" i="57"/>
  <c r="S73" i="57" s="1"/>
  <c r="V75" i="57" s="1"/>
  <c r="V76" i="57" s="1"/>
  <c r="CN69" i="61"/>
  <c r="P73" i="61"/>
  <c r="S73" i="61" s="1"/>
  <c r="V75" i="61" s="1"/>
  <c r="V76" i="61" s="1"/>
  <c r="Q71" i="55"/>
  <c r="Q75" i="55" s="1"/>
  <c r="Q76" i="55" s="1"/>
  <c r="Q67" i="50"/>
  <c r="P71" i="51"/>
  <c r="P75" i="51" s="1"/>
  <c r="P76" i="51" s="1"/>
  <c r="P71" i="54"/>
  <c r="P75" i="54" s="1"/>
  <c r="P76" i="54" s="1"/>
  <c r="CN69" i="57"/>
  <c r="CN67" i="52"/>
  <c r="CN69" i="52" s="1"/>
  <c r="Q69" i="54"/>
  <c r="Q71" i="54" s="1"/>
  <c r="Q75" i="54" s="1"/>
  <c r="Q76" i="54" s="1"/>
  <c r="Q69" i="60"/>
  <c r="Q71" i="60" s="1"/>
  <c r="Q75" i="60" s="1"/>
  <c r="Q76" i="60" s="1"/>
  <c r="Q69" i="59"/>
  <c r="Q71" i="59" s="1"/>
  <c r="P73" i="59" s="1"/>
  <c r="S73" i="59" s="1"/>
  <c r="V75" i="59" s="1"/>
  <c r="V76" i="59" s="1"/>
  <c r="BL69" i="54"/>
  <c r="BL71" i="54" s="1"/>
  <c r="BL69" i="51"/>
  <c r="BL71" i="51" s="1"/>
  <c r="BL69" i="59"/>
  <c r="BL71" i="59" s="1"/>
  <c r="BK69" i="60"/>
  <c r="BK71" i="60" s="1"/>
  <c r="BL69" i="60"/>
  <c r="BL71" i="60" s="1"/>
  <c r="T69" i="50"/>
  <c r="T71" i="50" s="1"/>
  <c r="T75" i="50" s="1"/>
  <c r="T76" i="50" s="1"/>
  <c r="Q69" i="51"/>
  <c r="Q71" i="51" s="1"/>
  <c r="R71" i="54"/>
  <c r="R71" i="51"/>
  <c r="R75" i="51" s="1"/>
  <c r="R76" i="51" s="1"/>
  <c r="BM71" i="54"/>
  <c r="AV71" i="59"/>
  <c r="AW73" i="59" s="1"/>
  <c r="AW74" i="59" s="1"/>
  <c r="AV74" i="59" s="1"/>
  <c r="P73" i="55"/>
  <c r="S73" i="55" s="1"/>
  <c r="V75" i="55" s="1"/>
  <c r="V76" i="55" s="1"/>
  <c r="BJ71" i="51"/>
  <c r="BE73" i="51" s="1"/>
  <c r="X82" i="51" s="1"/>
  <c r="X75" i="51" s="1"/>
  <c r="X76" i="51" s="1"/>
  <c r="H73" i="51" s="1"/>
  <c r="AW74" i="52"/>
  <c r="AV74" i="52" s="1"/>
  <c r="BJ71" i="59"/>
  <c r="BE73" i="59" s="1"/>
  <c r="X82" i="59" s="1"/>
  <c r="X75" i="59" s="1"/>
  <c r="X76" i="59" s="1"/>
  <c r="H73" i="59" s="1"/>
  <c r="AV69" i="54"/>
  <c r="AV71" i="54" s="1"/>
  <c r="AW73" i="54" s="1"/>
  <c r="P73" i="52"/>
  <c r="S73" i="52" s="1"/>
  <c r="V75" i="52" s="1"/>
  <c r="V76" i="52" s="1"/>
  <c r="BE73" i="54"/>
  <c r="X82" i="54" s="1"/>
  <c r="X75" i="54" s="1"/>
  <c r="X76" i="54" s="1"/>
  <c r="H73" i="54" s="1"/>
  <c r="AV69" i="60"/>
  <c r="AV71" i="60" s="1"/>
  <c r="AW73" i="60" s="1"/>
  <c r="BG71" i="60"/>
  <c r="BE73" i="60" s="1"/>
  <c r="X82" i="60" s="1"/>
  <c r="X75" i="60" s="1"/>
  <c r="X76" i="60" s="1"/>
  <c r="H73" i="60" s="1"/>
  <c r="AW74" i="51"/>
  <c r="AV74" i="51" s="1"/>
  <c r="X80" i="50" l="1"/>
  <c r="AW73" i="50"/>
  <c r="BL69" i="50"/>
  <c r="BL71" i="50" s="1"/>
  <c r="BM71" i="50"/>
  <c r="AJ69" i="50"/>
  <c r="AO69" i="50"/>
  <c r="AP69" i="50" s="1"/>
  <c r="AK69" i="50"/>
  <c r="BA69" i="50"/>
  <c r="BA71" i="50" s="1"/>
  <c r="AY69" i="50"/>
  <c r="CO47" i="50"/>
  <c r="CO49" i="50" s="1"/>
  <c r="CO51" i="50" s="1"/>
  <c r="CO53" i="50" s="1"/>
  <c r="CO55" i="50" s="1"/>
  <c r="CO57" i="50" s="1"/>
  <c r="CO59" i="50" s="1"/>
  <c r="CO61" i="50" s="1"/>
  <c r="CO63" i="50" s="1"/>
  <c r="CO65" i="50" s="1"/>
  <c r="BK69" i="50"/>
  <c r="BK71" i="50" s="1"/>
  <c r="BG71" i="50"/>
  <c r="BE73" i="50" s="1"/>
  <c r="X82" i="50" s="1"/>
  <c r="X75" i="50" s="1"/>
  <c r="X76" i="50" s="1"/>
  <c r="H73" i="50" s="1"/>
  <c r="AZ69" i="50"/>
  <c r="AZ71" i="50" s="1"/>
  <c r="AX69" i="50"/>
  <c r="AQ67" i="50"/>
  <c r="S67" i="50" s="1"/>
  <c r="CN67" i="50" s="1"/>
  <c r="CN69" i="56"/>
  <c r="Q71" i="56"/>
  <c r="CN69" i="60"/>
  <c r="CN69" i="59"/>
  <c r="CN69" i="54"/>
  <c r="CN69" i="51"/>
  <c r="P73" i="60"/>
  <c r="S73" i="60" s="1"/>
  <c r="V75" i="60" s="1"/>
  <c r="V76" i="60" s="1"/>
  <c r="S69" i="50"/>
  <c r="R75" i="54"/>
  <c r="R76" i="54" s="1"/>
  <c r="P73" i="54"/>
  <c r="S73" i="54" s="1"/>
  <c r="V75" i="54" s="1"/>
  <c r="V76" i="54" s="1"/>
  <c r="Q75" i="51"/>
  <c r="Q76" i="51" s="1"/>
  <c r="P73" i="51"/>
  <c r="S73" i="51" s="1"/>
  <c r="V75" i="51" s="1"/>
  <c r="V76" i="51" s="1"/>
  <c r="Q75" i="59"/>
  <c r="Q76" i="59" s="1"/>
  <c r="AV76" i="59"/>
  <c r="AW74" i="54"/>
  <c r="AV74" i="54" s="1"/>
  <c r="AV76" i="54"/>
  <c r="AW74" i="60"/>
  <c r="AV74" i="60" s="1"/>
  <c r="AV76" i="60"/>
  <c r="CI69" i="50" l="1"/>
  <c r="CH69" i="50"/>
  <c r="P69" i="50"/>
  <c r="P71" i="50" s="1"/>
  <c r="P75" i="50" s="1"/>
  <c r="P76" i="50" s="1"/>
  <c r="AQ69" i="50"/>
  <c r="CJ69" i="50"/>
  <c r="CL69" i="50" s="1"/>
  <c r="R69" i="50" s="1"/>
  <c r="R71" i="50" s="1"/>
  <c r="R75" i="50" s="1"/>
  <c r="R76" i="50" s="1"/>
  <c r="AM69" i="50"/>
  <c r="CO67" i="50"/>
  <c r="AV76" i="50"/>
  <c r="AW74" i="50"/>
  <c r="AV74" i="50" s="1"/>
  <c r="Q75" i="56"/>
  <c r="Q76" i="56" s="1"/>
  <c r="P73" i="56"/>
  <c r="S73" i="56" s="1"/>
  <c r="V75" i="56" s="1"/>
  <c r="V76" i="56" s="1"/>
  <c r="S71" i="50"/>
  <c r="S75" i="50" s="1"/>
  <c r="S76" i="50" s="1"/>
  <c r="Q69" i="50" l="1"/>
  <c r="Q71" i="50" l="1"/>
  <c r="CN69" i="50"/>
  <c r="CO69" i="50"/>
  <c r="P78" i="50" l="1"/>
  <c r="CO9" i="51"/>
  <c r="CO11" i="51" s="1"/>
  <c r="CO13" i="51" s="1"/>
  <c r="CO15" i="51" s="1"/>
  <c r="CO17" i="51" s="1"/>
  <c r="CO19" i="51" s="1"/>
  <c r="CO21" i="51" s="1"/>
  <c r="CO23" i="51" s="1"/>
  <c r="CO25" i="51" s="1"/>
  <c r="CO27" i="51" s="1"/>
  <c r="CO29" i="51" s="1"/>
  <c r="CO31" i="51" s="1"/>
  <c r="CO33" i="51" s="1"/>
  <c r="CO35" i="51" s="1"/>
  <c r="CO37" i="51" s="1"/>
  <c r="CO39" i="51" s="1"/>
  <c r="CO41" i="51" s="1"/>
  <c r="CO43" i="51" s="1"/>
  <c r="CO45" i="51" s="1"/>
  <c r="CO47" i="51" s="1"/>
  <c r="CO49" i="51" s="1"/>
  <c r="CO51" i="51" s="1"/>
  <c r="CO53" i="51" s="1"/>
  <c r="CO55" i="51" s="1"/>
  <c r="CO57" i="51" s="1"/>
  <c r="CO59" i="51" s="1"/>
  <c r="CO61" i="51" s="1"/>
  <c r="CO63" i="51" s="1"/>
  <c r="CO65" i="51" s="1"/>
  <c r="CO67" i="51" s="1"/>
  <c r="CO69" i="51" s="1"/>
  <c r="Q75" i="50"/>
  <c r="Q76" i="50" s="1"/>
  <c r="P73" i="50"/>
  <c r="S73" i="50" s="1"/>
  <c r="V75" i="50" s="1"/>
  <c r="V76" i="50" s="1"/>
  <c r="P78" i="51" l="1"/>
  <c r="CO9" i="52"/>
  <c r="CO11" i="52" s="1"/>
  <c r="CO13" i="52" s="1"/>
  <c r="CO15" i="52" s="1"/>
  <c r="CO17" i="52" s="1"/>
  <c r="CO19" i="52" s="1"/>
  <c r="CO21" i="52" s="1"/>
  <c r="CO23" i="52" s="1"/>
  <c r="CO25" i="52" s="1"/>
  <c r="CO27" i="52" s="1"/>
  <c r="CO29" i="52" s="1"/>
  <c r="CO31" i="52" s="1"/>
  <c r="CO33" i="52" s="1"/>
  <c r="CO35" i="52" s="1"/>
  <c r="CO37" i="52" s="1"/>
  <c r="CO39" i="52" s="1"/>
  <c r="CO41" i="52" s="1"/>
  <c r="CO43" i="52" s="1"/>
  <c r="CO45" i="52" s="1"/>
  <c r="CO47" i="52" s="1"/>
  <c r="CO49" i="52" s="1"/>
  <c r="CO51" i="52" s="1"/>
  <c r="CO53" i="52" s="1"/>
  <c r="CO55" i="52" s="1"/>
  <c r="CO57" i="52" s="1"/>
  <c r="CO59" i="52" s="1"/>
  <c r="CO61" i="52" s="1"/>
  <c r="CO63" i="52" s="1"/>
  <c r="CO65" i="52" s="1"/>
  <c r="CO67" i="52" s="1"/>
  <c r="CO69" i="52" s="1"/>
  <c r="CO9" i="53" l="1"/>
  <c r="CO11" i="53" s="1"/>
  <c r="CO13" i="53" s="1"/>
  <c r="CO15" i="53" s="1"/>
  <c r="CO17" i="53" s="1"/>
  <c r="CO19" i="53" s="1"/>
  <c r="CO21" i="53" s="1"/>
  <c r="CO23" i="53" s="1"/>
  <c r="CO25" i="53" s="1"/>
  <c r="CO27" i="53" s="1"/>
  <c r="CO29" i="53" s="1"/>
  <c r="CO31" i="53" s="1"/>
  <c r="CO33" i="53" s="1"/>
  <c r="CO35" i="53" s="1"/>
  <c r="CO37" i="53" s="1"/>
  <c r="CO39" i="53" s="1"/>
  <c r="CO41" i="53" s="1"/>
  <c r="CO43" i="53" s="1"/>
  <c r="CO45" i="53" s="1"/>
  <c r="CO47" i="53" s="1"/>
  <c r="CO49" i="53" s="1"/>
  <c r="CO51" i="53" s="1"/>
  <c r="CO53" i="53" s="1"/>
  <c r="CO55" i="53" s="1"/>
  <c r="CO57" i="53" s="1"/>
  <c r="CO59" i="53" s="1"/>
  <c r="CO61" i="53" s="1"/>
  <c r="CO63" i="53" s="1"/>
  <c r="CO65" i="53" s="1"/>
  <c r="CO67" i="53" s="1"/>
  <c r="CO69" i="53" s="1"/>
  <c r="P78" i="52"/>
  <c r="CO9" i="54" l="1"/>
  <c r="CO11" i="54" s="1"/>
  <c r="CO13" i="54" s="1"/>
  <c r="CO15" i="54" s="1"/>
  <c r="CO17" i="54" s="1"/>
  <c r="CO19" i="54" s="1"/>
  <c r="CO21" i="54" s="1"/>
  <c r="CO23" i="54" s="1"/>
  <c r="CO25" i="54" s="1"/>
  <c r="CO27" i="54" s="1"/>
  <c r="CO29" i="54" s="1"/>
  <c r="CO31" i="54" s="1"/>
  <c r="CO33" i="54" s="1"/>
  <c r="CO35" i="54" s="1"/>
  <c r="CO37" i="54" s="1"/>
  <c r="CO39" i="54" s="1"/>
  <c r="CO41" i="54" s="1"/>
  <c r="CO43" i="54" s="1"/>
  <c r="CO45" i="54" s="1"/>
  <c r="CO47" i="54" s="1"/>
  <c r="CO49" i="54" s="1"/>
  <c r="CO51" i="54" s="1"/>
  <c r="CO53" i="54" s="1"/>
  <c r="CO55" i="54" s="1"/>
  <c r="CO57" i="54" s="1"/>
  <c r="CO59" i="54" s="1"/>
  <c r="CO61" i="54" s="1"/>
  <c r="CO63" i="54" s="1"/>
  <c r="CO65" i="54" s="1"/>
  <c r="CO67" i="54" s="1"/>
  <c r="CO69" i="54" s="1"/>
  <c r="P78" i="53"/>
  <c r="CO9" i="55" l="1"/>
  <c r="CO11" i="55" s="1"/>
  <c r="CO13" i="55" s="1"/>
  <c r="CO15" i="55" s="1"/>
  <c r="CO17" i="55" s="1"/>
  <c r="CO19" i="55" s="1"/>
  <c r="CO21" i="55" s="1"/>
  <c r="CO23" i="55" s="1"/>
  <c r="CO25" i="55" s="1"/>
  <c r="CO27" i="55" s="1"/>
  <c r="CO29" i="55" s="1"/>
  <c r="CO31" i="55" s="1"/>
  <c r="CO33" i="55" s="1"/>
  <c r="CO35" i="55" s="1"/>
  <c r="CO37" i="55" s="1"/>
  <c r="CO39" i="55" s="1"/>
  <c r="CO41" i="55" s="1"/>
  <c r="CO43" i="55" s="1"/>
  <c r="CO45" i="55" s="1"/>
  <c r="CO47" i="55" s="1"/>
  <c r="CO49" i="55" s="1"/>
  <c r="CO51" i="55" s="1"/>
  <c r="CO53" i="55" s="1"/>
  <c r="CO55" i="55" s="1"/>
  <c r="CO57" i="55" s="1"/>
  <c r="CO59" i="55" s="1"/>
  <c r="CO61" i="55" s="1"/>
  <c r="CO63" i="55" s="1"/>
  <c r="CO65" i="55" s="1"/>
  <c r="CO67" i="55" s="1"/>
  <c r="CO69" i="55" s="1"/>
  <c r="P78" i="54"/>
  <c r="CO9" i="56" l="1"/>
  <c r="CO11" i="56" s="1"/>
  <c r="CO13" i="56" s="1"/>
  <c r="CO15" i="56" s="1"/>
  <c r="CO17" i="56" s="1"/>
  <c r="CO19" i="56" s="1"/>
  <c r="CO21" i="56" s="1"/>
  <c r="CO23" i="56" s="1"/>
  <c r="CO25" i="56" s="1"/>
  <c r="CO27" i="56" s="1"/>
  <c r="CO29" i="56" s="1"/>
  <c r="CO31" i="56" s="1"/>
  <c r="CO33" i="56" s="1"/>
  <c r="CO35" i="56" s="1"/>
  <c r="CO37" i="56" s="1"/>
  <c r="CO39" i="56" s="1"/>
  <c r="CO41" i="56" s="1"/>
  <c r="CO43" i="56" s="1"/>
  <c r="CO45" i="56" s="1"/>
  <c r="CO47" i="56" s="1"/>
  <c r="CO49" i="56" s="1"/>
  <c r="CO51" i="56" s="1"/>
  <c r="CO53" i="56" s="1"/>
  <c r="CO55" i="56" s="1"/>
  <c r="CO57" i="56" s="1"/>
  <c r="CO59" i="56" s="1"/>
  <c r="CO61" i="56" s="1"/>
  <c r="CO63" i="56" s="1"/>
  <c r="CO65" i="56" s="1"/>
  <c r="CO67" i="56" s="1"/>
  <c r="CO69" i="56" s="1"/>
  <c r="P78" i="55"/>
  <c r="CO9" i="57" l="1"/>
  <c r="CO11" i="57" s="1"/>
  <c r="CO13" i="57" s="1"/>
  <c r="CO15" i="57" s="1"/>
  <c r="CO17" i="57" s="1"/>
  <c r="CO19" i="57" s="1"/>
  <c r="CO21" i="57" s="1"/>
  <c r="CO23" i="57" s="1"/>
  <c r="CO25" i="57" s="1"/>
  <c r="CO27" i="57" s="1"/>
  <c r="CO29" i="57" s="1"/>
  <c r="CO31" i="57" s="1"/>
  <c r="CO33" i="57" s="1"/>
  <c r="CO35" i="57" s="1"/>
  <c r="CO37" i="57" s="1"/>
  <c r="CO39" i="57" s="1"/>
  <c r="CO41" i="57" s="1"/>
  <c r="CO43" i="57" s="1"/>
  <c r="CO45" i="57" s="1"/>
  <c r="CO47" i="57" s="1"/>
  <c r="CO49" i="57" s="1"/>
  <c r="CO51" i="57" s="1"/>
  <c r="CO53" i="57" s="1"/>
  <c r="CO55" i="57" s="1"/>
  <c r="CO57" i="57" s="1"/>
  <c r="CO59" i="57" s="1"/>
  <c r="CO61" i="57" s="1"/>
  <c r="CO63" i="57" s="1"/>
  <c r="CO65" i="57" s="1"/>
  <c r="CO67" i="57" s="1"/>
  <c r="CO69" i="57" s="1"/>
  <c r="P78" i="56"/>
  <c r="CO9" i="58" l="1"/>
  <c r="CO11" i="58" s="1"/>
  <c r="CO13" i="58" s="1"/>
  <c r="CO15" i="58" s="1"/>
  <c r="CO17" i="58" s="1"/>
  <c r="CO19" i="58" s="1"/>
  <c r="CO21" i="58" s="1"/>
  <c r="CO23" i="58" s="1"/>
  <c r="CO25" i="58" s="1"/>
  <c r="CO27" i="58" s="1"/>
  <c r="CO29" i="58" s="1"/>
  <c r="CO31" i="58" s="1"/>
  <c r="CO33" i="58" s="1"/>
  <c r="CO35" i="58" s="1"/>
  <c r="CO37" i="58" s="1"/>
  <c r="CO39" i="58" s="1"/>
  <c r="CO41" i="58" s="1"/>
  <c r="CO43" i="58" s="1"/>
  <c r="CO45" i="58" s="1"/>
  <c r="CO47" i="58" s="1"/>
  <c r="CO49" i="58" s="1"/>
  <c r="CO51" i="58" s="1"/>
  <c r="CO53" i="58" s="1"/>
  <c r="CO55" i="58" s="1"/>
  <c r="CO57" i="58" s="1"/>
  <c r="CO59" i="58" s="1"/>
  <c r="CO61" i="58" s="1"/>
  <c r="CO63" i="58" s="1"/>
  <c r="CO65" i="58" s="1"/>
  <c r="CO67" i="58" s="1"/>
  <c r="CO69" i="58" s="1"/>
  <c r="P78" i="57"/>
  <c r="CO9" i="60" l="1"/>
  <c r="CO11" i="60" s="1"/>
  <c r="CO13" i="60" s="1"/>
  <c r="CO15" i="60" s="1"/>
  <c r="CO17" i="60" s="1"/>
  <c r="CO19" i="60" s="1"/>
  <c r="CO21" i="60" s="1"/>
  <c r="CO23" i="60" s="1"/>
  <c r="CO25" i="60" s="1"/>
  <c r="CO27" i="60" s="1"/>
  <c r="CO29" i="60" s="1"/>
  <c r="CO31" i="60" s="1"/>
  <c r="CO33" i="60" s="1"/>
  <c r="CO35" i="60" s="1"/>
  <c r="CO37" i="60" s="1"/>
  <c r="CO39" i="60" s="1"/>
  <c r="CO41" i="60" s="1"/>
  <c r="CO43" i="60" s="1"/>
  <c r="CO45" i="60" s="1"/>
  <c r="CO47" i="60" s="1"/>
  <c r="CO49" i="60" s="1"/>
  <c r="CO51" i="60" s="1"/>
  <c r="CO53" i="60" s="1"/>
  <c r="CO55" i="60" s="1"/>
  <c r="CO57" i="60" s="1"/>
  <c r="CO59" i="60" s="1"/>
  <c r="CO61" i="60" s="1"/>
  <c r="CO63" i="60" s="1"/>
  <c r="CO65" i="60" s="1"/>
  <c r="CO67" i="60" s="1"/>
  <c r="CO69" i="60" s="1"/>
  <c r="P78" i="58"/>
  <c r="CO9" i="61" l="1"/>
  <c r="CO11" i="61" s="1"/>
  <c r="CO13" i="61" s="1"/>
  <c r="CO15" i="61" s="1"/>
  <c r="CO17" i="61" s="1"/>
  <c r="CO19" i="61" s="1"/>
  <c r="CO21" i="61" s="1"/>
  <c r="CO23" i="61" s="1"/>
  <c r="CO25" i="61" s="1"/>
  <c r="CO27" i="61" s="1"/>
  <c r="CO29" i="61" s="1"/>
  <c r="CO31" i="61" s="1"/>
  <c r="CO33" i="61" s="1"/>
  <c r="CO35" i="61" s="1"/>
  <c r="CO37" i="61" s="1"/>
  <c r="CO39" i="61" s="1"/>
  <c r="CO41" i="61" s="1"/>
  <c r="CO43" i="61" s="1"/>
  <c r="CO45" i="61" s="1"/>
  <c r="CO47" i="61" s="1"/>
  <c r="CO49" i="61" s="1"/>
  <c r="CO51" i="61" s="1"/>
  <c r="CO53" i="61" s="1"/>
  <c r="CO55" i="61" s="1"/>
  <c r="CO57" i="61" s="1"/>
  <c r="CO59" i="61" s="1"/>
  <c r="CO61" i="61" s="1"/>
  <c r="CO63" i="61" s="1"/>
  <c r="CO65" i="61" s="1"/>
  <c r="CO67" i="61" s="1"/>
  <c r="CO69" i="61" s="1"/>
  <c r="P78" i="60"/>
  <c r="CO9" i="59" l="1"/>
  <c r="CO11" i="59" s="1"/>
  <c r="CO13" i="59" s="1"/>
  <c r="CO15" i="59" s="1"/>
  <c r="CO17" i="59" s="1"/>
  <c r="CO19" i="59" s="1"/>
  <c r="CO21" i="59" s="1"/>
  <c r="CO23" i="59" s="1"/>
  <c r="CO25" i="59" s="1"/>
  <c r="CO27" i="59" s="1"/>
  <c r="CO29" i="59" s="1"/>
  <c r="CO31" i="59" s="1"/>
  <c r="CO33" i="59" s="1"/>
  <c r="CO35" i="59" s="1"/>
  <c r="CO37" i="59" s="1"/>
  <c r="CO39" i="59" s="1"/>
  <c r="CO41" i="59" s="1"/>
  <c r="CO43" i="59" s="1"/>
  <c r="CO45" i="59" s="1"/>
  <c r="CO47" i="59" s="1"/>
  <c r="CO49" i="59" s="1"/>
  <c r="CO51" i="59" s="1"/>
  <c r="CO53" i="59" s="1"/>
  <c r="CO55" i="59" s="1"/>
  <c r="CO57" i="59" s="1"/>
  <c r="CO59" i="59" s="1"/>
  <c r="CO61" i="59" s="1"/>
  <c r="CO63" i="59" s="1"/>
  <c r="CO65" i="59" s="1"/>
  <c r="CO67" i="59" s="1"/>
  <c r="CO69" i="59" s="1"/>
  <c r="P78" i="59" s="1"/>
  <c r="P7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藤井 幸恵</author>
  </authors>
  <commentList>
    <comment ref="CO9" authorId="0" shapeId="0" xr:uid="{2924C99D-05F5-44CA-B3D6-59B0FB413F69}">
      <text>
        <r>
          <rPr>
            <b/>
            <sz val="9"/>
            <color indexed="81"/>
            <rFont val="MS P ゴシック"/>
            <family val="3"/>
            <charset val="128"/>
          </rPr>
          <t>５月以降は前月分＋に修正のこと</t>
        </r>
      </text>
    </comment>
  </commentList>
</comments>
</file>

<file path=xl/sharedStrings.xml><?xml version="1.0" encoding="utf-8"?>
<sst xmlns="http://schemas.openxmlformats.org/spreadsheetml/2006/main" count="2295" uniqueCount="244">
  <si>
    <t>勤 務 時 間 管 理 兼 超 過 勤 務 命 令 簿</t>
    <rPh sb="0" eb="1">
      <t>ツトム</t>
    </rPh>
    <rPh sb="2" eb="3">
      <t>ツトム</t>
    </rPh>
    <rPh sb="4" eb="5">
      <t>トキ</t>
    </rPh>
    <rPh sb="6" eb="7">
      <t>アイダ</t>
    </rPh>
    <rPh sb="8" eb="9">
      <t>カン</t>
    </rPh>
    <rPh sb="10" eb="11">
      <t>リ</t>
    </rPh>
    <rPh sb="12" eb="13">
      <t>ケン</t>
    </rPh>
    <rPh sb="14" eb="15">
      <t>チョウ</t>
    </rPh>
    <rPh sb="16" eb="17">
      <t>カ</t>
    </rPh>
    <rPh sb="18" eb="19">
      <t>ツトム</t>
    </rPh>
    <rPh sb="20" eb="21">
      <t>ツトム</t>
    </rPh>
    <rPh sb="22" eb="23">
      <t>イノチ</t>
    </rPh>
    <rPh sb="24" eb="25">
      <t>レイ</t>
    </rPh>
    <rPh sb="26" eb="27">
      <t>ボ</t>
    </rPh>
    <phoneticPr fontId="3"/>
  </si>
  <si>
    <t>氏名</t>
    <rPh sb="0" eb="2">
      <t>シメイ</t>
    </rPh>
    <phoneticPr fontId="3"/>
  </si>
  <si>
    <t>日</t>
    <rPh sb="0" eb="1">
      <t>ヒ</t>
    </rPh>
    <phoneticPr fontId="3"/>
  </si>
  <si>
    <t>曜</t>
    <rPh sb="0" eb="1">
      <t>ヨウ</t>
    </rPh>
    <phoneticPr fontId="3"/>
  </si>
  <si>
    <t>超過勤務</t>
    <rPh sb="0" eb="2">
      <t>チョウカ</t>
    </rPh>
    <rPh sb="2" eb="4">
      <t>キンム</t>
    </rPh>
    <phoneticPr fontId="3"/>
  </si>
  <si>
    <t>休日勤務</t>
    <rPh sb="0" eb="2">
      <t>キュウジツ</t>
    </rPh>
    <rPh sb="2" eb="4">
      <t>キンム</t>
    </rPh>
    <phoneticPr fontId="3"/>
  </si>
  <si>
    <t>1.0</t>
    <phoneticPr fontId="3"/>
  </si>
  <si>
    <t>1.25</t>
    <phoneticPr fontId="3"/>
  </si>
  <si>
    <t>1.5</t>
    <phoneticPr fontId="3"/>
  </si>
  <si>
    <t>1.35</t>
    <phoneticPr fontId="3"/>
  </si>
  <si>
    <t>1.6</t>
    <phoneticPr fontId="3"/>
  </si>
  <si>
    <t>夜間等
割増</t>
    <rPh sb="0" eb="2">
      <t>ヤカン</t>
    </rPh>
    <rPh sb="2" eb="3">
      <t>トウ</t>
    </rPh>
    <rPh sb="4" eb="6">
      <t>ワリマシ</t>
    </rPh>
    <phoneticPr fontId="3"/>
  </si>
  <si>
    <t>始業時刻</t>
    <rPh sb="0" eb="2">
      <t>シギョウ</t>
    </rPh>
    <rPh sb="2" eb="4">
      <t>ジコク</t>
    </rPh>
    <phoneticPr fontId="2"/>
  </si>
  <si>
    <t>終業時刻</t>
    <rPh sb="0" eb="2">
      <t>シュウギョウ</t>
    </rPh>
    <rPh sb="2" eb="4">
      <t>ジコク</t>
    </rPh>
    <phoneticPr fontId="2"/>
  </si>
  <si>
    <t>開始時刻</t>
    <rPh sb="0" eb="2">
      <t>カイシ</t>
    </rPh>
    <rPh sb="2" eb="4">
      <t>ジコク</t>
    </rPh>
    <phoneticPr fontId="2"/>
  </si>
  <si>
    <t>終了時刻</t>
    <rPh sb="0" eb="2">
      <t>シュウリョウ</t>
    </rPh>
    <rPh sb="2" eb="4">
      <t>ジコク</t>
    </rPh>
    <phoneticPr fontId="2"/>
  </si>
  <si>
    <t>休日</t>
    <rPh sb="0" eb="2">
      <t>キュウジツ</t>
    </rPh>
    <phoneticPr fontId="2"/>
  </si>
  <si>
    <t>元日</t>
    <rPh sb="0" eb="2">
      <t>ガンジツ</t>
    </rPh>
    <phoneticPr fontId="3"/>
  </si>
  <si>
    <t>成人の日</t>
    <rPh sb="0" eb="2">
      <t>セイジン</t>
    </rPh>
    <rPh sb="3" eb="4">
      <t>ヒ</t>
    </rPh>
    <phoneticPr fontId="3"/>
  </si>
  <si>
    <t>建国記念の日</t>
    <rPh sb="0" eb="2">
      <t>ケンコク</t>
    </rPh>
    <rPh sb="2" eb="4">
      <t>キネン</t>
    </rPh>
    <rPh sb="5" eb="6">
      <t>ヒ</t>
    </rPh>
    <phoneticPr fontId="3"/>
  </si>
  <si>
    <t>天皇誕生日</t>
    <rPh sb="0" eb="2">
      <t>テンノウ</t>
    </rPh>
    <rPh sb="2" eb="5">
      <t>タンジョウビ</t>
    </rPh>
    <phoneticPr fontId="3"/>
  </si>
  <si>
    <t>年末休業</t>
    <rPh sb="0" eb="2">
      <t>ネンマツ</t>
    </rPh>
    <rPh sb="2" eb="4">
      <t>キュウギョウ</t>
    </rPh>
    <phoneticPr fontId="3"/>
  </si>
  <si>
    <t>休日一覧（土・日除く）</t>
    <rPh sb="0" eb="2">
      <t>キュウジツ</t>
    </rPh>
    <rPh sb="2" eb="4">
      <t>イチラン</t>
    </rPh>
    <rPh sb="5" eb="6">
      <t>ド</t>
    </rPh>
    <rPh sb="7" eb="8">
      <t>ニチ</t>
    </rPh>
    <rPh sb="8" eb="9">
      <t>ノゾ</t>
    </rPh>
    <phoneticPr fontId="3"/>
  </si>
  <si>
    <t>休</t>
    <rPh sb="0" eb="1">
      <t>キュウ</t>
    </rPh>
    <phoneticPr fontId="3"/>
  </si>
  <si>
    <t>春分の日</t>
    <rPh sb="0" eb="2">
      <t>シュンブン</t>
    </rPh>
    <rPh sb="3" eb="4">
      <t>ヒ</t>
    </rPh>
    <phoneticPr fontId="3"/>
  </si>
  <si>
    <t>月分</t>
    <rPh sb="0" eb="1">
      <t>ガツ</t>
    </rPh>
    <rPh sb="1" eb="2">
      <t>ブン</t>
    </rPh>
    <phoneticPr fontId="2"/>
  </si>
  <si>
    <t>年</t>
    <rPh sb="0" eb="1">
      <t>ネン</t>
    </rPh>
    <phoneticPr fontId="2"/>
  </si>
  <si>
    <t>振替</t>
    <rPh sb="0" eb="2">
      <t>フリカエ</t>
    </rPh>
    <phoneticPr fontId="2"/>
  </si>
  <si>
    <t>所属</t>
    <rPh sb="0" eb="2">
      <t>ショゾク</t>
    </rPh>
    <phoneticPr fontId="2"/>
  </si>
  <si>
    <t>氏名</t>
    <rPh sb="0" eb="2">
      <t>シメイ</t>
    </rPh>
    <phoneticPr fontId="2"/>
  </si>
  <si>
    <t>個人番号</t>
    <rPh sb="0" eb="2">
      <t>コジン</t>
    </rPh>
    <rPh sb="2" eb="4">
      <t>バンゴウ</t>
    </rPh>
    <phoneticPr fontId="2"/>
  </si>
  <si>
    <t>月</t>
    <rPh sb="0" eb="1">
      <t>ゲツ</t>
    </rPh>
    <phoneticPr fontId="2"/>
  </si>
  <si>
    <t>火</t>
  </si>
  <si>
    <t>水</t>
  </si>
  <si>
    <t>木</t>
  </si>
  <si>
    <t>金</t>
  </si>
  <si>
    <t>土</t>
  </si>
  <si>
    <t>日</t>
  </si>
  <si>
    <t>勤務態様</t>
    <rPh sb="0" eb="2">
      <t>キンム</t>
    </rPh>
    <rPh sb="2" eb="4">
      <t>タイヨウ</t>
    </rPh>
    <phoneticPr fontId="2"/>
  </si>
  <si>
    <t>曜日</t>
    <rPh sb="0" eb="2">
      <t>ヨウビ</t>
    </rPh>
    <phoneticPr fontId="2"/>
  </si>
  <si>
    <t>休憩開始
時刻①</t>
    <rPh sb="0" eb="2">
      <t>キュウケイ</t>
    </rPh>
    <rPh sb="2" eb="4">
      <t>カイシ</t>
    </rPh>
    <rPh sb="5" eb="7">
      <t>ジコク</t>
    </rPh>
    <phoneticPr fontId="2"/>
  </si>
  <si>
    <t>休憩終了
時刻①</t>
    <rPh sb="0" eb="2">
      <t>キュウケイ</t>
    </rPh>
    <rPh sb="2" eb="4">
      <t>シュウリョウ</t>
    </rPh>
    <rPh sb="5" eb="7">
      <t>ジコク</t>
    </rPh>
    <phoneticPr fontId="2"/>
  </si>
  <si>
    <t>休憩開始
時刻②</t>
    <rPh sb="0" eb="2">
      <t>キュウケイ</t>
    </rPh>
    <rPh sb="2" eb="4">
      <t>カイシ</t>
    </rPh>
    <rPh sb="5" eb="7">
      <t>ジコク</t>
    </rPh>
    <phoneticPr fontId="2"/>
  </si>
  <si>
    <t>休憩終了
時刻②</t>
    <rPh sb="0" eb="2">
      <t>キュウケイ</t>
    </rPh>
    <rPh sb="2" eb="4">
      <t>シュウリョウ</t>
    </rPh>
    <rPh sb="5" eb="7">
      <t>ジコク</t>
    </rPh>
    <phoneticPr fontId="2"/>
  </si>
  <si>
    <t>職員情報</t>
    <rPh sb="0" eb="2">
      <t>ショクイン</t>
    </rPh>
    <rPh sb="2" eb="4">
      <t>ジョウホウ</t>
    </rPh>
    <phoneticPr fontId="2"/>
  </si>
  <si>
    <t>担当（係）名</t>
    <rPh sb="0" eb="2">
      <t>タントウ</t>
    </rPh>
    <rPh sb="3" eb="4">
      <t>カカリ</t>
    </rPh>
    <rPh sb="5" eb="6">
      <t>メイ</t>
    </rPh>
    <phoneticPr fontId="2"/>
  </si>
  <si>
    <t>所定労働
時間数</t>
    <rPh sb="0" eb="2">
      <t>ショテイ</t>
    </rPh>
    <rPh sb="2" eb="4">
      <t>ロウドウ</t>
    </rPh>
    <rPh sb="5" eb="7">
      <t>ジカン</t>
    </rPh>
    <rPh sb="7" eb="8">
      <t>スウ</t>
    </rPh>
    <phoneticPr fontId="2"/>
  </si>
  <si>
    <t>休憩時間数①</t>
    <rPh sb="0" eb="2">
      <t>キュウケイ</t>
    </rPh>
    <rPh sb="2" eb="5">
      <t>ジカンスウ</t>
    </rPh>
    <phoneticPr fontId="2"/>
  </si>
  <si>
    <t>休憩時間数②</t>
    <rPh sb="0" eb="2">
      <t>キュウケイ</t>
    </rPh>
    <rPh sb="2" eb="5">
      <t>ジカンスウ</t>
    </rPh>
    <phoneticPr fontId="2"/>
  </si>
  <si>
    <t>休憩時間合計</t>
    <rPh sb="0" eb="2">
      <t>キュウケイ</t>
    </rPh>
    <rPh sb="2" eb="4">
      <t>ジカン</t>
    </rPh>
    <rPh sb="4" eb="6">
      <t>ゴウケイ</t>
    </rPh>
    <phoneticPr fontId="2"/>
  </si>
  <si>
    <t>朝超勤
時間数</t>
    <rPh sb="0" eb="1">
      <t>アサ</t>
    </rPh>
    <rPh sb="1" eb="3">
      <t>チョウキン</t>
    </rPh>
    <rPh sb="4" eb="7">
      <t>ジカンスウ</t>
    </rPh>
    <phoneticPr fontId="2"/>
  </si>
  <si>
    <t>夜超勤
時間数</t>
    <rPh sb="0" eb="1">
      <t>ヨル</t>
    </rPh>
    <rPh sb="1" eb="3">
      <t>チョウキン</t>
    </rPh>
    <rPh sb="4" eb="7">
      <t>ジカンスウ</t>
    </rPh>
    <phoneticPr fontId="2"/>
  </si>
  <si>
    <t>朝超勤</t>
    <rPh sb="0" eb="1">
      <t>アサ</t>
    </rPh>
    <rPh sb="1" eb="3">
      <t>チョウキン</t>
    </rPh>
    <phoneticPr fontId="2"/>
  </si>
  <si>
    <t>短時間勤務日</t>
    <rPh sb="0" eb="3">
      <t>タンジカン</t>
    </rPh>
    <rPh sb="3" eb="5">
      <t>キンム</t>
    </rPh>
    <rPh sb="5" eb="6">
      <t>ヒ</t>
    </rPh>
    <phoneticPr fontId="2"/>
  </si>
  <si>
    <t>所定勤務
時間数</t>
    <rPh sb="0" eb="2">
      <t>ショテイ</t>
    </rPh>
    <rPh sb="2" eb="4">
      <t>キンム</t>
    </rPh>
    <rPh sb="5" eb="8">
      <t>ジカンスウ</t>
    </rPh>
    <phoneticPr fontId="2"/>
  </si>
  <si>
    <t>夜勤①</t>
    <rPh sb="0" eb="2">
      <t>ヤキン</t>
    </rPh>
    <phoneticPr fontId="2"/>
  </si>
  <si>
    <t>夜勤②</t>
    <rPh sb="0" eb="2">
      <t>ヤキン</t>
    </rPh>
    <phoneticPr fontId="2"/>
  </si>
  <si>
    <t>所定勤務開始時刻</t>
    <rPh sb="0" eb="2">
      <t>ショテイ</t>
    </rPh>
    <rPh sb="2" eb="4">
      <t>キンム</t>
    </rPh>
    <rPh sb="4" eb="6">
      <t>カイシ</t>
    </rPh>
    <rPh sb="6" eb="8">
      <t>ジコク</t>
    </rPh>
    <phoneticPr fontId="2"/>
  </si>
  <si>
    <t>所定勤務終了時刻</t>
    <rPh sb="0" eb="2">
      <t>ショテイ</t>
    </rPh>
    <rPh sb="2" eb="4">
      <t>キンム</t>
    </rPh>
    <rPh sb="4" eb="6">
      <t>シュウリョウ</t>
    </rPh>
    <rPh sb="6" eb="8">
      <t>ジコク</t>
    </rPh>
    <phoneticPr fontId="2"/>
  </si>
  <si>
    <t>夜勤
時間数</t>
    <rPh sb="0" eb="2">
      <t>ヤキン</t>
    </rPh>
    <rPh sb="3" eb="6">
      <t>ジカンスウ</t>
    </rPh>
    <phoneticPr fontId="2"/>
  </si>
  <si>
    <t>この列に２４：００データを入力しているので削除しない</t>
    <rPh sb="2" eb="3">
      <t>レツ</t>
    </rPh>
    <rPh sb="13" eb="15">
      <t>ニュウリョク</t>
    </rPh>
    <rPh sb="21" eb="23">
      <t>サクジョ</t>
    </rPh>
    <phoneticPr fontId="2"/>
  </si>
  <si>
    <t>超勤時間数合計</t>
    <rPh sb="0" eb="2">
      <t>チョウキン</t>
    </rPh>
    <rPh sb="2" eb="5">
      <t>ジカンスウ</t>
    </rPh>
    <rPh sb="5" eb="7">
      <t>ゴウケイ</t>
    </rPh>
    <phoneticPr fontId="2"/>
  </si>
  <si>
    <t>職専免</t>
    <rPh sb="0" eb="1">
      <t>ショク</t>
    </rPh>
    <rPh sb="1" eb="2">
      <t>アツム</t>
    </rPh>
    <rPh sb="2" eb="3">
      <t>メン</t>
    </rPh>
    <phoneticPr fontId="2"/>
  </si>
  <si>
    <t>超勤無</t>
    <rPh sb="0" eb="2">
      <t>チョウキン</t>
    </rPh>
    <rPh sb="2" eb="3">
      <t>ム</t>
    </rPh>
    <phoneticPr fontId="2"/>
  </si>
  <si>
    <t>休日勤務無</t>
    <rPh sb="0" eb="2">
      <t>キュウジツ</t>
    </rPh>
    <rPh sb="2" eb="4">
      <t>キンム</t>
    </rPh>
    <rPh sb="4" eb="5">
      <t>ム</t>
    </rPh>
    <phoneticPr fontId="2"/>
  </si>
  <si>
    <t>年休</t>
    <rPh sb="0" eb="2">
      <t>ネンキュウ</t>
    </rPh>
    <phoneticPr fontId="2"/>
  </si>
  <si>
    <t>特休</t>
    <rPh sb="0" eb="2">
      <t>トッキュウ</t>
    </rPh>
    <phoneticPr fontId="2"/>
  </si>
  <si>
    <t>有休</t>
    <rPh sb="0" eb="2">
      <t>ユウキュウ</t>
    </rPh>
    <phoneticPr fontId="2"/>
  </si>
  <si>
    <t>病休</t>
    <rPh sb="0" eb="2">
      <t>ビョウキュウ</t>
    </rPh>
    <phoneticPr fontId="2"/>
  </si>
  <si>
    <t>年休</t>
    <rPh sb="0" eb="2">
      <t>ネンキュウ</t>
    </rPh>
    <phoneticPr fontId="2"/>
  </si>
  <si>
    <t>特休</t>
    <rPh sb="0" eb="2">
      <t>トッキュウ</t>
    </rPh>
    <phoneticPr fontId="2"/>
  </si>
  <si>
    <t>病休</t>
    <rPh sb="0" eb="2">
      <t>ビョウキュウ</t>
    </rPh>
    <phoneticPr fontId="2"/>
  </si>
  <si>
    <t>出張</t>
    <rPh sb="0" eb="2">
      <t>シュッチョウ</t>
    </rPh>
    <phoneticPr fontId="2"/>
  </si>
  <si>
    <t>E列文字列</t>
    <rPh sb="1" eb="2">
      <t>レツ</t>
    </rPh>
    <rPh sb="2" eb="5">
      <t>モジレツ</t>
    </rPh>
    <phoneticPr fontId="2"/>
  </si>
  <si>
    <t>休日＋E列文字列</t>
    <rPh sb="0" eb="2">
      <t>キュウジツ</t>
    </rPh>
    <rPh sb="4" eb="5">
      <t>レツ</t>
    </rPh>
    <rPh sb="5" eb="8">
      <t>モジレツ</t>
    </rPh>
    <phoneticPr fontId="2"/>
  </si>
  <si>
    <t>欠勤</t>
    <rPh sb="0" eb="2">
      <t>ケッキン</t>
    </rPh>
    <phoneticPr fontId="2"/>
  </si>
  <si>
    <t>1.00時間数</t>
    <rPh sb="4" eb="7">
      <t>ジカンスウ</t>
    </rPh>
    <phoneticPr fontId="2"/>
  </si>
  <si>
    <t>1.35時間数</t>
    <rPh sb="4" eb="7">
      <t>ジカンスウ</t>
    </rPh>
    <phoneticPr fontId="2"/>
  </si>
  <si>
    <t>日数</t>
    <rPh sb="0" eb="2">
      <t>ニッスウ</t>
    </rPh>
    <phoneticPr fontId="2"/>
  </si>
  <si>
    <t>無休
欠勤</t>
    <rPh sb="0" eb="2">
      <t>ムキュウ</t>
    </rPh>
    <rPh sb="3" eb="5">
      <t>ケッキン</t>
    </rPh>
    <phoneticPr fontId="2"/>
  </si>
  <si>
    <t>非常勤と常勤とで休暇選択フラグ変更</t>
    <rPh sb="0" eb="3">
      <t>ヒジョウキン</t>
    </rPh>
    <rPh sb="4" eb="6">
      <t>ジョウキン</t>
    </rPh>
    <rPh sb="8" eb="10">
      <t>キュウカ</t>
    </rPh>
    <rPh sb="10" eb="12">
      <t>センタク</t>
    </rPh>
    <rPh sb="15" eb="17">
      <t>ヘンコウ</t>
    </rPh>
    <phoneticPr fontId="2"/>
  </si>
  <si>
    <t>勤務時間監督者</t>
    <rPh sb="0" eb="2">
      <t>キンム</t>
    </rPh>
    <rPh sb="2" eb="4">
      <t>ジカン</t>
    </rPh>
    <rPh sb="4" eb="7">
      <t>カントクシャ</t>
    </rPh>
    <phoneticPr fontId="2"/>
  </si>
  <si>
    <t>勤務時間管理員</t>
    <rPh sb="0" eb="2">
      <t>キンム</t>
    </rPh>
    <rPh sb="2" eb="4">
      <t>ジカン</t>
    </rPh>
    <rPh sb="4" eb="7">
      <t>カンリイン</t>
    </rPh>
    <phoneticPr fontId="2"/>
  </si>
  <si>
    <t>監督者確認欄</t>
    <rPh sb="0" eb="3">
      <t>カントクシャ</t>
    </rPh>
    <rPh sb="3" eb="5">
      <t>カクニン</t>
    </rPh>
    <rPh sb="5" eb="6">
      <t>ラン</t>
    </rPh>
    <phoneticPr fontId="2"/>
  </si>
  <si>
    <t>時間数</t>
    <rPh sb="0" eb="2">
      <t>ジカン</t>
    </rPh>
    <rPh sb="2" eb="3">
      <t>スウ</t>
    </rPh>
    <phoneticPr fontId="2"/>
  </si>
  <si>
    <t>月給者と時給者で日数か時間と分か選択⇒常勤用と月給者用と時給者用の３つに分ける？</t>
    <rPh sb="0" eb="2">
      <t>ゲッキュウ</t>
    </rPh>
    <rPh sb="2" eb="3">
      <t>シャ</t>
    </rPh>
    <rPh sb="4" eb="6">
      <t>ジキュウ</t>
    </rPh>
    <rPh sb="6" eb="7">
      <t>シャ</t>
    </rPh>
    <rPh sb="8" eb="10">
      <t>ニッスウ</t>
    </rPh>
    <rPh sb="11" eb="13">
      <t>ジカン</t>
    </rPh>
    <rPh sb="14" eb="15">
      <t>フン</t>
    </rPh>
    <rPh sb="16" eb="18">
      <t>センタク</t>
    </rPh>
    <rPh sb="19" eb="21">
      <t>ジョウキン</t>
    </rPh>
    <rPh sb="21" eb="22">
      <t>ヨウ</t>
    </rPh>
    <rPh sb="23" eb="25">
      <t>ゲッキュウ</t>
    </rPh>
    <rPh sb="25" eb="26">
      <t>シャ</t>
    </rPh>
    <rPh sb="26" eb="27">
      <t>ヨウ</t>
    </rPh>
    <rPh sb="28" eb="30">
      <t>ジキュウ</t>
    </rPh>
    <rPh sb="30" eb="32">
      <t>シャヨウ</t>
    </rPh>
    <rPh sb="36" eb="37">
      <t>ワ</t>
    </rPh>
    <phoneticPr fontId="2"/>
  </si>
  <si>
    <t>４０時間越え　協議要フラグがたつように　日々の超勤累計を右端に作り超えれば日付にフラグがたつ</t>
    <rPh sb="2" eb="4">
      <t>ジカン</t>
    </rPh>
    <rPh sb="4" eb="5">
      <t>ゴ</t>
    </rPh>
    <rPh sb="7" eb="9">
      <t>キョウギ</t>
    </rPh>
    <rPh sb="9" eb="10">
      <t>ヨウ</t>
    </rPh>
    <rPh sb="20" eb="22">
      <t>ヒビ</t>
    </rPh>
    <rPh sb="23" eb="25">
      <t>チョウキン</t>
    </rPh>
    <rPh sb="25" eb="27">
      <t>ルイケイ</t>
    </rPh>
    <rPh sb="28" eb="30">
      <t>ミギハシ</t>
    </rPh>
    <rPh sb="31" eb="32">
      <t>ツク</t>
    </rPh>
    <rPh sb="33" eb="34">
      <t>コ</t>
    </rPh>
    <rPh sb="37" eb="39">
      <t>ヒヅケ</t>
    </rPh>
    <phoneticPr fontId="2"/>
  </si>
  <si>
    <t>・</t>
    <phoneticPr fontId="2"/>
  </si>
  <si>
    <t>始業：所定労働時間より遅い場合のメッセージ表示</t>
    <rPh sb="0" eb="2">
      <t>シギョウ</t>
    </rPh>
    <rPh sb="3" eb="5">
      <t>ショテイ</t>
    </rPh>
    <rPh sb="5" eb="7">
      <t>ロウドウ</t>
    </rPh>
    <rPh sb="7" eb="9">
      <t>ジカン</t>
    </rPh>
    <rPh sb="11" eb="12">
      <t>オソ</t>
    </rPh>
    <rPh sb="13" eb="15">
      <t>バアイ</t>
    </rPh>
    <rPh sb="21" eb="23">
      <t>ヒョウジ</t>
    </rPh>
    <phoneticPr fontId="2"/>
  </si>
  <si>
    <t>就業：所定労働時間より早い場合のメッセージ表示</t>
    <rPh sb="0" eb="2">
      <t>シュウギョウ</t>
    </rPh>
    <rPh sb="3" eb="5">
      <t>ショテイ</t>
    </rPh>
    <rPh sb="5" eb="7">
      <t>ロウドウ</t>
    </rPh>
    <rPh sb="7" eb="9">
      <t>ジカン</t>
    </rPh>
    <rPh sb="11" eb="12">
      <t>ハヤ</t>
    </rPh>
    <rPh sb="13" eb="15">
      <t>バアイ</t>
    </rPh>
    <phoneticPr fontId="2"/>
  </si>
  <si>
    <t>1.50時間数（朝）</t>
    <rPh sb="4" eb="7">
      <t>ジカンスウ</t>
    </rPh>
    <rPh sb="8" eb="9">
      <t>アサ</t>
    </rPh>
    <phoneticPr fontId="2"/>
  </si>
  <si>
    <t>1.50時間数（夜）</t>
    <rPh sb="4" eb="7">
      <t>ジカンスウ</t>
    </rPh>
    <rPh sb="8" eb="9">
      <t>ヨル</t>
    </rPh>
    <phoneticPr fontId="2"/>
  </si>
  <si>
    <t>1.50時間数（計）</t>
    <rPh sb="4" eb="7">
      <t>ジカンスウ</t>
    </rPh>
    <rPh sb="8" eb="9">
      <t>ケイ</t>
    </rPh>
    <phoneticPr fontId="2"/>
  </si>
  <si>
    <t>60超</t>
    <rPh sb="2" eb="3">
      <t>コ</t>
    </rPh>
    <phoneticPr fontId="2"/>
  </si>
  <si>
    <t>1.60時間数（朝）</t>
    <rPh sb="4" eb="7">
      <t>ジカンスウ</t>
    </rPh>
    <phoneticPr fontId="2"/>
  </si>
  <si>
    <t>1.60時間数（夜）</t>
    <rPh sb="4" eb="7">
      <t>ジカンスウ</t>
    </rPh>
    <rPh sb="8" eb="9">
      <t>ヨル</t>
    </rPh>
    <phoneticPr fontId="2"/>
  </si>
  <si>
    <t>1.60時間数（計）</t>
    <rPh sb="4" eb="7">
      <t>ジカンスウ</t>
    </rPh>
    <rPh sb="8" eb="9">
      <t>ケイ</t>
    </rPh>
    <phoneticPr fontId="2"/>
  </si>
  <si>
    <t>【区分】</t>
    <rPh sb="1" eb="3">
      <t>クブン</t>
    </rPh>
    <phoneticPr fontId="2"/>
  </si>
  <si>
    <t>定められた所定労働時間超は注意フラグが出るように</t>
    <rPh sb="0" eb="1">
      <t>サダ</t>
    </rPh>
    <rPh sb="5" eb="7">
      <t>ショテイ</t>
    </rPh>
    <rPh sb="7" eb="9">
      <t>ロウドウ</t>
    </rPh>
    <rPh sb="9" eb="11">
      <t>ジカン</t>
    </rPh>
    <rPh sb="11" eb="12">
      <t>チョウ</t>
    </rPh>
    <rPh sb="13" eb="15">
      <t>チュウイ</t>
    </rPh>
    <rPh sb="19" eb="20">
      <t>デ</t>
    </rPh>
    <phoneticPr fontId="2"/>
  </si>
  <si>
    <t>休日
（元）</t>
    <rPh sb="0" eb="2">
      <t>キュウジツ</t>
    </rPh>
    <rPh sb="4" eb="5">
      <t>モト</t>
    </rPh>
    <phoneticPr fontId="2"/>
  </si>
  <si>
    <t>振替４</t>
    <rPh sb="0" eb="2">
      <t>フリカエ</t>
    </rPh>
    <phoneticPr fontId="2"/>
  </si>
  <si>
    <t>勤務日
（変更）</t>
    <rPh sb="0" eb="3">
      <t>キンムビ</t>
    </rPh>
    <rPh sb="5" eb="7">
      <t>ヘンコウ</t>
    </rPh>
    <phoneticPr fontId="2"/>
  </si>
  <si>
    <t>赤塗箇所は後でセルに式を追加要</t>
    <rPh sb="0" eb="1">
      <t>アカ</t>
    </rPh>
    <rPh sb="1" eb="2">
      <t>ヌ</t>
    </rPh>
    <rPh sb="2" eb="4">
      <t>カショ</t>
    </rPh>
    <rPh sb="5" eb="6">
      <t>アト</t>
    </rPh>
    <rPh sb="10" eb="11">
      <t>シキ</t>
    </rPh>
    <rPh sb="12" eb="14">
      <t>ツイカ</t>
    </rPh>
    <rPh sb="14" eb="15">
      <t>ヨウ</t>
    </rPh>
    <phoneticPr fontId="2"/>
  </si>
  <si>
    <t>（</t>
    <phoneticPr fontId="3"/>
  </si>
  <si>
    <t>）</t>
    <phoneticPr fontId="2"/>
  </si>
  <si>
    <t>O列，P列は非表示へ</t>
    <rPh sb="1" eb="2">
      <t>レツ</t>
    </rPh>
    <rPh sb="4" eb="5">
      <t>レツ</t>
    </rPh>
    <rPh sb="6" eb="9">
      <t>ヒヒョウジ</t>
    </rPh>
    <phoneticPr fontId="2"/>
  </si>
  <si>
    <t>所定休憩開始時刻</t>
    <rPh sb="0" eb="2">
      <t>ショテイ</t>
    </rPh>
    <rPh sb="2" eb="4">
      <t>キュウケイ</t>
    </rPh>
    <rPh sb="4" eb="6">
      <t>カイシ</t>
    </rPh>
    <rPh sb="6" eb="8">
      <t>ジコク</t>
    </rPh>
    <phoneticPr fontId="2"/>
  </si>
  <si>
    <t>所定休憩終了時刻</t>
    <rPh sb="0" eb="2">
      <t>ショテイ</t>
    </rPh>
    <rPh sb="2" eb="4">
      <t>キュウケイ</t>
    </rPh>
    <rPh sb="4" eb="6">
      <t>シュウリョウ</t>
    </rPh>
    <rPh sb="6" eb="8">
      <t>ジコク</t>
    </rPh>
    <phoneticPr fontId="2"/>
  </si>
  <si>
    <t>所定休憩時間数</t>
    <rPh sb="0" eb="2">
      <t>ショテイ</t>
    </rPh>
    <rPh sb="2" eb="4">
      <t>キュウケイ</t>
    </rPh>
    <rPh sb="4" eb="6">
      <t>ジカン</t>
    </rPh>
    <rPh sb="6" eb="7">
      <t>スウ</t>
    </rPh>
    <phoneticPr fontId="2"/>
  </si>
  <si>
    <t>確認を受けて超勤反映⇒今後のシステム導入を考えるとこの方がよい？（黄色塗り部分）</t>
    <rPh sb="0" eb="2">
      <t>カクニン</t>
    </rPh>
    <rPh sb="3" eb="4">
      <t>ウ</t>
    </rPh>
    <rPh sb="6" eb="8">
      <t>チョウキン</t>
    </rPh>
    <rPh sb="8" eb="10">
      <t>ハンエイ</t>
    </rPh>
    <rPh sb="11" eb="13">
      <t>コンゴ</t>
    </rPh>
    <rPh sb="18" eb="20">
      <t>ドウニュウ</t>
    </rPh>
    <rPh sb="21" eb="22">
      <t>カンガ</t>
    </rPh>
    <rPh sb="27" eb="28">
      <t>ホウ</t>
    </rPh>
    <rPh sb="33" eb="35">
      <t>キイロ</t>
    </rPh>
    <rPh sb="35" eb="36">
      <t>ヌ</t>
    </rPh>
    <rPh sb="37" eb="39">
      <t>ブブン</t>
    </rPh>
    <phoneticPr fontId="2"/>
  </si>
  <si>
    <t>勤務を振られていない日</t>
    <rPh sb="0" eb="2">
      <t>キンム</t>
    </rPh>
    <rPh sb="3" eb="4">
      <t>フ</t>
    </rPh>
    <rPh sb="10" eb="11">
      <t>ヒ</t>
    </rPh>
    <phoneticPr fontId="2"/>
  </si>
  <si>
    <t>勤務を振られていない日</t>
    <rPh sb="0" eb="2">
      <t>キンム</t>
    </rPh>
    <rPh sb="3" eb="4">
      <t>フ</t>
    </rPh>
    <rPh sb="10" eb="11">
      <t>ヒ</t>
    </rPh>
    <phoneticPr fontId="2"/>
  </si>
  <si>
    <t>育部休</t>
    <rPh sb="0" eb="1">
      <t>イク</t>
    </rPh>
    <rPh sb="1" eb="2">
      <t>ブ</t>
    </rPh>
    <rPh sb="2" eb="3">
      <t>キュウ</t>
    </rPh>
    <phoneticPr fontId="2"/>
  </si>
  <si>
    <t>介部休</t>
    <rPh sb="0" eb="1">
      <t>スケ</t>
    </rPh>
    <rPh sb="1" eb="2">
      <t>ブ</t>
    </rPh>
    <rPh sb="2" eb="3">
      <t>キュウ</t>
    </rPh>
    <phoneticPr fontId="2"/>
  </si>
  <si>
    <t>介休</t>
    <rPh sb="0" eb="1">
      <t>スケ</t>
    </rPh>
    <rPh sb="1" eb="2">
      <t>キュウ</t>
    </rPh>
    <phoneticPr fontId="2"/>
  </si>
  <si>
    <t>育休</t>
    <rPh sb="0" eb="2">
      <t>イクキュウ</t>
    </rPh>
    <phoneticPr fontId="2"/>
  </si>
  <si>
    <t>休職</t>
    <rPh sb="0" eb="2">
      <t>キュウショク</t>
    </rPh>
    <phoneticPr fontId="2"/>
  </si>
  <si>
    <t>就業禁止</t>
    <rPh sb="0" eb="2">
      <t>シュウギョウ</t>
    </rPh>
    <rPh sb="2" eb="4">
      <t>キンシ</t>
    </rPh>
    <phoneticPr fontId="2"/>
  </si>
  <si>
    <t>C9～D9 休日に灰色になるよう修正しました</t>
    <rPh sb="6" eb="8">
      <t>キュウジツ</t>
    </rPh>
    <rPh sb="9" eb="11">
      <t>ハイイロ</t>
    </rPh>
    <rPh sb="16" eb="18">
      <t>シュウセイ</t>
    </rPh>
    <phoneticPr fontId="2"/>
  </si>
  <si>
    <t>「職員情報」シートから名前等を引っ張ってくるようにしました</t>
    <rPh sb="1" eb="3">
      <t>ショクイン</t>
    </rPh>
    <rPh sb="3" eb="5">
      <t>ジョウホウ</t>
    </rPh>
    <rPh sb="11" eb="13">
      <t>ナマエ</t>
    </rPh>
    <rPh sb="13" eb="14">
      <t>トウ</t>
    </rPh>
    <rPh sb="15" eb="16">
      <t>ヒ</t>
    </rPh>
    <rPh sb="17" eb="18">
      <t>パ</t>
    </rPh>
    <phoneticPr fontId="2"/>
  </si>
  <si>
    <t>AO列　数式中のTIME(7.75, 0, 0)をTIME(7, 45, 0)に修正し2：00を超える1.00の超勤を出せるようにしました</t>
    <rPh sb="2" eb="3">
      <t>レツ</t>
    </rPh>
    <rPh sb="4" eb="7">
      <t>スウシキチュウ</t>
    </rPh>
    <rPh sb="40" eb="42">
      <t>シュウセイ</t>
    </rPh>
    <rPh sb="48" eb="49">
      <t>コ</t>
    </rPh>
    <rPh sb="56" eb="58">
      <t>チョウキン</t>
    </rPh>
    <rPh sb="59" eb="60">
      <t>ダ</t>
    </rPh>
    <phoneticPr fontId="2"/>
  </si>
  <si>
    <t>備考欄　超勤内容入力必要な時だけオレンジになるようにする</t>
    <rPh sb="0" eb="2">
      <t>ビコウ</t>
    </rPh>
    <rPh sb="2" eb="3">
      <t>ラン</t>
    </rPh>
    <rPh sb="4" eb="6">
      <t>チョウキン</t>
    </rPh>
    <rPh sb="6" eb="8">
      <t>ナイヨウ</t>
    </rPh>
    <rPh sb="8" eb="10">
      <t>ニュウリョク</t>
    </rPh>
    <rPh sb="10" eb="12">
      <t>ヒツヨウ</t>
    </rPh>
    <rPh sb="13" eb="14">
      <t>トキ</t>
    </rPh>
    <phoneticPr fontId="2"/>
  </si>
  <si>
    <t>備考の2段目の数式を月の最後の日まで適用しました</t>
    <rPh sb="0" eb="2">
      <t>ビコウ</t>
    </rPh>
    <rPh sb="4" eb="6">
      <t>ダンメ</t>
    </rPh>
    <rPh sb="7" eb="9">
      <t>スウシキ</t>
    </rPh>
    <rPh sb="10" eb="11">
      <t>ツキ</t>
    </rPh>
    <rPh sb="12" eb="14">
      <t>サイゴ</t>
    </rPh>
    <rPh sb="15" eb="16">
      <t>ヒ</t>
    </rPh>
    <rPh sb="18" eb="20">
      <t>テキヨウ</t>
    </rPh>
    <phoneticPr fontId="2"/>
  </si>
  <si>
    <t>紙面右上の月、左側の日の列の幅を広くしました（印刷対応）</t>
    <rPh sb="0" eb="2">
      <t>シメン</t>
    </rPh>
    <rPh sb="2" eb="4">
      <t>ミギウエ</t>
    </rPh>
    <rPh sb="5" eb="6">
      <t>ツキ</t>
    </rPh>
    <rPh sb="7" eb="9">
      <t>ヒダリガワ</t>
    </rPh>
    <rPh sb="10" eb="11">
      <t>ヒ</t>
    </rPh>
    <rPh sb="12" eb="13">
      <t>レツ</t>
    </rPh>
    <rPh sb="14" eb="15">
      <t>ハバ</t>
    </rPh>
    <rPh sb="16" eb="17">
      <t>ヒロ</t>
    </rPh>
    <rPh sb="23" eb="25">
      <t>インサツ</t>
    </rPh>
    <rPh sb="25" eb="27">
      <t>タイオウ</t>
    </rPh>
    <phoneticPr fontId="2"/>
  </si>
  <si>
    <t>北川修正分</t>
    <rPh sb="0" eb="2">
      <t>キタガワ</t>
    </rPh>
    <rPh sb="2" eb="4">
      <t>シュウセイ</t>
    </rPh>
    <rPh sb="4" eb="5">
      <t>ブン</t>
    </rPh>
    <phoneticPr fontId="2"/>
  </si>
  <si>
    <t>種類</t>
    <rPh sb="0" eb="2">
      <t>シュルイ</t>
    </rPh>
    <phoneticPr fontId="2"/>
  </si>
  <si>
    <t>超過（休日）勤務時間数①</t>
    <rPh sb="8" eb="11">
      <t>ジカンスウ</t>
    </rPh>
    <phoneticPr fontId="2"/>
  </si>
  <si>
    <t>超過（休日）勤務時間数②</t>
    <rPh sb="8" eb="11">
      <t>ジカンスウ</t>
    </rPh>
    <phoneticPr fontId="2"/>
  </si>
  <si>
    <t>超過（休日）勤務時間数③</t>
    <rPh sb="8" eb="11">
      <t>ジカンスウ</t>
    </rPh>
    <phoneticPr fontId="2"/>
  </si>
  <si>
    <t>所定勤務
時間</t>
    <rPh sb="0" eb="2">
      <t>ショテイ</t>
    </rPh>
    <rPh sb="2" eb="4">
      <t>キンム</t>
    </rPh>
    <rPh sb="5" eb="7">
      <t>ジカン</t>
    </rPh>
    <phoneticPr fontId="2"/>
  </si>
  <si>
    <t>欠勤</t>
    <rPh sb="0" eb="2">
      <t>ムケッキン</t>
    </rPh>
    <phoneticPr fontId="2"/>
  </si>
  <si>
    <t>　　　　　　　　　　　　　　勤 務 時 間 管 理 兼 超 過 勤 務 命 令 簿</t>
    <phoneticPr fontId="2"/>
  </si>
  <si>
    <t>超過　　（休日）
勤務①</t>
    <rPh sb="0" eb="2">
      <t>チョウカ</t>
    </rPh>
    <rPh sb="5" eb="7">
      <t>キュウジツ</t>
    </rPh>
    <rPh sb="9" eb="11">
      <t>キンム</t>
    </rPh>
    <phoneticPr fontId="2"/>
  </si>
  <si>
    <t>超過　　（休日）
勤務②</t>
    <phoneticPr fontId="2"/>
  </si>
  <si>
    <t>超過　　（休日）
勤務③</t>
    <phoneticPr fontId="2"/>
  </si>
  <si>
    <t>勤務時間　　監督者</t>
    <rPh sb="0" eb="2">
      <t>キンム</t>
    </rPh>
    <rPh sb="2" eb="4">
      <t>ジカン</t>
    </rPh>
    <rPh sb="6" eb="9">
      <t>カントクシャ</t>
    </rPh>
    <phoneticPr fontId="2"/>
  </si>
  <si>
    <t>勤務時間　　管理員</t>
    <rPh sb="0" eb="2">
      <t>キンム</t>
    </rPh>
    <rPh sb="2" eb="4">
      <t>ジカン</t>
    </rPh>
    <rPh sb="6" eb="8">
      <t>カンリ</t>
    </rPh>
    <rPh sb="8" eb="9">
      <t>イン</t>
    </rPh>
    <phoneticPr fontId="2"/>
  </si>
  <si>
    <t>担当（係）</t>
    <rPh sb="0" eb="2">
      <t>タントウ</t>
    </rPh>
    <rPh sb="3" eb="4">
      <t>カカリ</t>
    </rPh>
    <phoneticPr fontId="2"/>
  </si>
  <si>
    <t>育児部分休業①</t>
    <rPh sb="0" eb="2">
      <t>イクジ</t>
    </rPh>
    <rPh sb="2" eb="4">
      <t>ブブン</t>
    </rPh>
    <rPh sb="4" eb="6">
      <t>キュウギョウ</t>
    </rPh>
    <phoneticPr fontId="2"/>
  </si>
  <si>
    <t>育児部分休業②</t>
    <rPh sb="0" eb="2">
      <t>イクジ</t>
    </rPh>
    <rPh sb="2" eb="4">
      <t>ブブン</t>
    </rPh>
    <rPh sb="4" eb="6">
      <t>キュウギョウ</t>
    </rPh>
    <phoneticPr fontId="2"/>
  </si>
  <si>
    <t>1.25時間数</t>
    <rPh sb="4" eb="7">
      <t>ジカンスウ</t>
    </rPh>
    <phoneticPr fontId="2"/>
  </si>
  <si>
    <t>部局</t>
    <rPh sb="0" eb="2">
      <t>ブキョク</t>
    </rPh>
    <phoneticPr fontId="2"/>
  </si>
  <si>
    <t>一部無給･欠勤時間①</t>
    <rPh sb="0" eb="2">
      <t>イチブ</t>
    </rPh>
    <rPh sb="2" eb="3">
      <t>ム</t>
    </rPh>
    <rPh sb="5" eb="7">
      <t>ケッキン</t>
    </rPh>
    <phoneticPr fontId="2"/>
  </si>
  <si>
    <t>一部無給･欠勤時間②</t>
    <rPh sb="0" eb="2">
      <t>イチブ</t>
    </rPh>
    <rPh sb="2" eb="3">
      <t>ム</t>
    </rPh>
    <rPh sb="5" eb="7">
      <t>ケッキン</t>
    </rPh>
    <phoneticPr fontId="2"/>
  </si>
  <si>
    <t>実勤務
時間①</t>
    <rPh sb="0" eb="1">
      <t>ジツ</t>
    </rPh>
    <rPh sb="1" eb="3">
      <t>キンム</t>
    </rPh>
    <rPh sb="4" eb="6">
      <t>ジカン</t>
    </rPh>
    <phoneticPr fontId="2"/>
  </si>
  <si>
    <t>実勤務
時間②</t>
    <rPh sb="0" eb="1">
      <t>ジツ</t>
    </rPh>
    <rPh sb="1" eb="3">
      <t>キンム</t>
    </rPh>
    <rPh sb="4" eb="6">
      <t>ジカン</t>
    </rPh>
    <phoneticPr fontId="2"/>
  </si>
  <si>
    <t>部分休業種別</t>
    <rPh sb="0" eb="2">
      <t>ブブン</t>
    </rPh>
    <rPh sb="2" eb="4">
      <t>キュウギョウ</t>
    </rPh>
    <rPh sb="4" eb="6">
      <t>シュベツ</t>
    </rPh>
    <phoneticPr fontId="2"/>
  </si>
  <si>
    <t>備考</t>
    <rPh sb="0" eb="2">
      <t>ビコウ</t>
    </rPh>
    <phoneticPr fontId="2"/>
  </si>
  <si>
    <t>部分休業開始時刻（午前）</t>
    <rPh sb="0" eb="2">
      <t>ブブン</t>
    </rPh>
    <rPh sb="2" eb="4">
      <t>キュウギョウ</t>
    </rPh>
    <rPh sb="4" eb="6">
      <t>カイシ</t>
    </rPh>
    <rPh sb="6" eb="8">
      <t>ジコク</t>
    </rPh>
    <rPh sb="9" eb="11">
      <t>ゴゼン</t>
    </rPh>
    <phoneticPr fontId="2"/>
  </si>
  <si>
    <t>部分休業終了時刻（午後）</t>
    <rPh sb="0" eb="2">
      <t>ブブン</t>
    </rPh>
    <rPh sb="2" eb="4">
      <t>キュウギョウ</t>
    </rPh>
    <rPh sb="4" eb="6">
      <t>シュウリョウ</t>
    </rPh>
    <rPh sb="6" eb="8">
      <t>ジコク</t>
    </rPh>
    <rPh sb="9" eb="11">
      <t>ゴゴ</t>
    </rPh>
    <phoneticPr fontId="2"/>
  </si>
  <si>
    <t>部分休業終了時刻（午前）</t>
    <rPh sb="0" eb="2">
      <t>ブブン</t>
    </rPh>
    <rPh sb="2" eb="4">
      <t>キュウギョウ</t>
    </rPh>
    <rPh sb="4" eb="6">
      <t>シュウリョウ</t>
    </rPh>
    <rPh sb="6" eb="8">
      <t>ジコク</t>
    </rPh>
    <rPh sb="9" eb="11">
      <t>ゴゼン</t>
    </rPh>
    <phoneticPr fontId="2"/>
  </si>
  <si>
    <t>部分休業開始時刻（午後）</t>
    <rPh sb="0" eb="2">
      <t>ブブン</t>
    </rPh>
    <rPh sb="2" eb="4">
      <t>キュウギョウ</t>
    </rPh>
    <rPh sb="4" eb="6">
      <t>カイシ</t>
    </rPh>
    <rPh sb="6" eb="8">
      <t>ジコク</t>
    </rPh>
    <rPh sb="9" eb="11">
      <t>ゴゴ</t>
    </rPh>
    <phoneticPr fontId="2"/>
  </si>
  <si>
    <t>休業時間数（午前）</t>
    <rPh sb="0" eb="2">
      <t>キュウギョウ</t>
    </rPh>
    <rPh sb="2" eb="4">
      <t>ジカン</t>
    </rPh>
    <rPh sb="4" eb="5">
      <t>スウ</t>
    </rPh>
    <rPh sb="6" eb="8">
      <t>ゴゼン</t>
    </rPh>
    <phoneticPr fontId="2"/>
  </si>
  <si>
    <t>休業時間数（午後）</t>
    <rPh sb="0" eb="2">
      <t>キュウギョウ</t>
    </rPh>
    <rPh sb="2" eb="4">
      <t>ジカン</t>
    </rPh>
    <rPh sb="4" eb="5">
      <t>スウ</t>
    </rPh>
    <rPh sb="6" eb="8">
      <t>ゴゴ</t>
    </rPh>
    <phoneticPr fontId="2"/>
  </si>
  <si>
    <t>部分休業開始時刻（午前）テキスト</t>
    <rPh sb="0" eb="2">
      <t>ブブン</t>
    </rPh>
    <rPh sb="2" eb="4">
      <t>キュウギョウ</t>
    </rPh>
    <rPh sb="4" eb="6">
      <t>カイシ</t>
    </rPh>
    <rPh sb="6" eb="8">
      <t>ジコク</t>
    </rPh>
    <rPh sb="9" eb="11">
      <t>ゴゼン</t>
    </rPh>
    <phoneticPr fontId="2"/>
  </si>
  <si>
    <t>部分休業開始時刻（午後）テキスト</t>
    <rPh sb="0" eb="2">
      <t>ブブン</t>
    </rPh>
    <rPh sb="2" eb="4">
      <t>キュウギョウ</t>
    </rPh>
    <rPh sb="4" eb="6">
      <t>カイシ</t>
    </rPh>
    <rPh sb="6" eb="8">
      <t>ジコク</t>
    </rPh>
    <rPh sb="10" eb="11">
      <t>ゴ</t>
    </rPh>
    <phoneticPr fontId="2"/>
  </si>
  <si>
    <t>部分休業終了時刻（午後）テキスト</t>
    <rPh sb="0" eb="2">
      <t>ブブン</t>
    </rPh>
    <rPh sb="2" eb="4">
      <t>キュウギョウ</t>
    </rPh>
    <rPh sb="4" eb="6">
      <t>シュウリョウ</t>
    </rPh>
    <rPh sb="6" eb="8">
      <t>ジコク</t>
    </rPh>
    <phoneticPr fontId="2"/>
  </si>
  <si>
    <t>部分休業終了時刻（午前）テキスト</t>
    <rPh sb="0" eb="2">
      <t>ブブン</t>
    </rPh>
    <rPh sb="2" eb="4">
      <t>キュウギョウ</t>
    </rPh>
    <rPh sb="4" eb="6">
      <t>シュウリョウ</t>
    </rPh>
    <rPh sb="6" eb="8">
      <t>ジコク</t>
    </rPh>
    <phoneticPr fontId="2"/>
  </si>
  <si>
    <t>部分休（午前）取消し</t>
    <rPh sb="0" eb="2">
      <t>ブブン</t>
    </rPh>
    <rPh sb="2" eb="3">
      <t>キュウ</t>
    </rPh>
    <rPh sb="4" eb="6">
      <t>ゴゼン</t>
    </rPh>
    <rPh sb="7" eb="8">
      <t>ト</t>
    </rPh>
    <rPh sb="8" eb="9">
      <t>ケ</t>
    </rPh>
    <phoneticPr fontId="2"/>
  </si>
  <si>
    <t>部分休（午後）取消し</t>
    <rPh sb="0" eb="2">
      <t>ブブン</t>
    </rPh>
    <rPh sb="2" eb="3">
      <t>キュウ</t>
    </rPh>
    <rPh sb="4" eb="6">
      <t>ゴゴ</t>
    </rPh>
    <rPh sb="7" eb="8">
      <t>ト</t>
    </rPh>
    <rPh sb="8" eb="9">
      <t>ケ</t>
    </rPh>
    <phoneticPr fontId="2"/>
  </si>
  <si>
    <t>育部休　（午前）</t>
    <rPh sb="0" eb="1">
      <t>イク</t>
    </rPh>
    <rPh sb="1" eb="2">
      <t>ブ</t>
    </rPh>
    <rPh sb="2" eb="3">
      <t>キュウ</t>
    </rPh>
    <rPh sb="5" eb="7">
      <t>ゴゼン</t>
    </rPh>
    <phoneticPr fontId="2"/>
  </si>
  <si>
    <t>部分休時間数（午後）</t>
    <rPh sb="0" eb="2">
      <t>ブブン</t>
    </rPh>
    <rPh sb="2" eb="3">
      <t>キュウ</t>
    </rPh>
    <rPh sb="3" eb="6">
      <t>ジカンスウ</t>
    </rPh>
    <rPh sb="7" eb="9">
      <t>ゴゴ</t>
    </rPh>
    <phoneticPr fontId="2"/>
  </si>
  <si>
    <t>部分休時間数（午前）</t>
    <rPh sb="0" eb="2">
      <t>ブブン</t>
    </rPh>
    <rPh sb="2" eb="3">
      <t>キュウ</t>
    </rPh>
    <rPh sb="3" eb="5">
      <t>ジカン</t>
    </rPh>
    <rPh sb="5" eb="6">
      <t>スウ</t>
    </rPh>
    <rPh sb="7" eb="9">
      <t>ゴゼン</t>
    </rPh>
    <phoneticPr fontId="2"/>
  </si>
  <si>
    <t>育部休　（午後）</t>
    <rPh sb="0" eb="1">
      <t>イク</t>
    </rPh>
    <rPh sb="1" eb="2">
      <t>ブ</t>
    </rPh>
    <rPh sb="2" eb="3">
      <t>キュウ</t>
    </rPh>
    <rPh sb="5" eb="7">
      <t>ゴゴ</t>
    </rPh>
    <phoneticPr fontId="2"/>
  </si>
  <si>
    <t>記入例</t>
    <rPh sb="0" eb="2">
      <t>キニュウ</t>
    </rPh>
    <rPh sb="2" eb="3">
      <t>レイ</t>
    </rPh>
    <phoneticPr fontId="2"/>
  </si>
  <si>
    <t>業務のため部分休業を取り消した場合は備考欄へ</t>
    <rPh sb="0" eb="2">
      <t>ギョウム</t>
    </rPh>
    <rPh sb="5" eb="7">
      <t>ブブン</t>
    </rPh>
    <rPh sb="7" eb="9">
      <t>キュウギョウ</t>
    </rPh>
    <rPh sb="10" eb="11">
      <t>ト</t>
    </rPh>
    <rPh sb="12" eb="13">
      <t>ケ</t>
    </rPh>
    <rPh sb="15" eb="17">
      <t>バアイ</t>
    </rPh>
    <rPh sb="18" eb="21">
      <t>ビコウラン</t>
    </rPh>
    <phoneticPr fontId="2"/>
  </si>
  <si>
    <t>有給＋無休＋欠勤</t>
    <rPh sb="0" eb="2">
      <t>ユウキュウ</t>
    </rPh>
    <rPh sb="3" eb="5">
      <t>ムキュウ</t>
    </rPh>
    <rPh sb="6" eb="8">
      <t>ケッキン</t>
    </rPh>
    <phoneticPr fontId="2"/>
  </si>
  <si>
    <t>年休等</t>
    <rPh sb="0" eb="2">
      <t>ネンキュウ</t>
    </rPh>
    <rPh sb="2" eb="3">
      <t>トウ</t>
    </rPh>
    <phoneticPr fontId="2"/>
  </si>
  <si>
    <t>①所定勤務時間欄に所定勤務時間を手入力してください。</t>
    <phoneticPr fontId="2"/>
  </si>
  <si>
    <t>②備考欄の下段に●/●に振替として，代わりに休日とした日を明記してください。</t>
    <rPh sb="1" eb="4">
      <t>ビコウラン</t>
    </rPh>
    <rPh sb="5" eb="7">
      <t>ゲダン</t>
    </rPh>
    <rPh sb="12" eb="14">
      <t>フリカエ</t>
    </rPh>
    <rPh sb="18" eb="19">
      <t>カ</t>
    </rPh>
    <rPh sb="22" eb="24">
      <t>キュウジツ</t>
    </rPh>
    <rPh sb="27" eb="28">
      <t>ヒ</t>
    </rPh>
    <rPh sb="29" eb="31">
      <t>メイキ</t>
    </rPh>
    <phoneticPr fontId="2"/>
  </si>
  <si>
    <t>休日の振替により，休日であった日を勤務日に変更した場合，</t>
    <rPh sb="0" eb="2">
      <t>キュウジツ</t>
    </rPh>
    <rPh sb="3" eb="5">
      <t>フリカエ</t>
    </rPh>
    <rPh sb="9" eb="11">
      <t>キュウジツ</t>
    </rPh>
    <rPh sb="15" eb="16">
      <t>ヒ</t>
    </rPh>
    <rPh sb="17" eb="20">
      <t>キンムビ</t>
    </rPh>
    <rPh sb="21" eb="23">
      <t>ヘンコウ</t>
    </rPh>
    <rPh sb="25" eb="27">
      <t>バアイ</t>
    </rPh>
    <phoneticPr fontId="2"/>
  </si>
  <si>
    <t>休日及び休日の振替により勤務とした日は休憩時間数を入力してください。（45分か1時間か不明なため）</t>
    <rPh sb="0" eb="1">
      <t>ヤス</t>
    </rPh>
    <rPh sb="1" eb="2">
      <t>ヒ</t>
    </rPh>
    <rPh sb="2" eb="3">
      <t>オヨ</t>
    </rPh>
    <rPh sb="4" eb="6">
      <t>キュウジツ</t>
    </rPh>
    <rPh sb="7" eb="9">
      <t>フリカエ</t>
    </rPh>
    <rPh sb="12" eb="14">
      <t>キンム</t>
    </rPh>
    <rPh sb="17" eb="18">
      <t>ヒ</t>
    </rPh>
    <rPh sb="19" eb="21">
      <t>キュウケイ</t>
    </rPh>
    <rPh sb="21" eb="23">
      <t>ジカン</t>
    </rPh>
    <rPh sb="23" eb="24">
      <t>スウ</t>
    </rPh>
    <rPh sb="25" eb="27">
      <t>ニュウリョク</t>
    </rPh>
    <rPh sb="37" eb="38">
      <t>フン</t>
    </rPh>
    <rPh sb="40" eb="42">
      <t>ジカン</t>
    </rPh>
    <rPh sb="43" eb="45">
      <t>フメイ</t>
    </rPh>
    <phoneticPr fontId="2"/>
  </si>
  <si>
    <t>有給・無給休暇については，備考欄に①葬儀休暇，②私傷病休暇　など休暇の種類を記入してください（有給休暇か無給休暇か確認不能）</t>
    <rPh sb="32" eb="34">
      <t>キュウカ</t>
    </rPh>
    <rPh sb="35" eb="37">
      <t>シュルイ</t>
    </rPh>
    <rPh sb="38" eb="40">
      <t>キニュウ</t>
    </rPh>
    <rPh sb="57" eb="59">
      <t>カクニン</t>
    </rPh>
    <rPh sb="59" eb="61">
      <t>フノウ</t>
    </rPh>
    <phoneticPr fontId="2"/>
  </si>
  <si>
    <t>逆に振替により休日にした日は実勤務時間①の上段に「振替」だけで備考欄の下段の入力は不要というか振替の文字列を入力するとだめ</t>
    <phoneticPr fontId="2"/>
  </si>
  <si>
    <t>計</t>
    <phoneticPr fontId="2"/>
  </si>
  <si>
    <t>勤務した日数</t>
    <rPh sb="0" eb="2">
      <t>キンム</t>
    </rPh>
    <rPh sb="4" eb="6">
      <t>ニッスウ</t>
    </rPh>
    <phoneticPr fontId="2"/>
  </si>
  <si>
    <t>勤務した時間数</t>
    <rPh sb="0" eb="2">
      <t>キンム</t>
    </rPh>
    <rPh sb="4" eb="7">
      <t>ジカンスウ</t>
    </rPh>
    <phoneticPr fontId="2"/>
  </si>
  <si>
    <t>減額時間数</t>
    <phoneticPr fontId="2"/>
  </si>
  <si>
    <t>時間</t>
    <rPh sb="0" eb="2">
      <t>ジカン</t>
    </rPh>
    <phoneticPr fontId="2"/>
  </si>
  <si>
    <t>分</t>
    <rPh sb="0" eb="1">
      <t>フン</t>
    </rPh>
    <phoneticPr fontId="2"/>
  </si>
  <si>
    <t>日</t>
    <rPh sb="0" eb="1">
      <t>ニチ</t>
    </rPh>
    <phoneticPr fontId="2"/>
  </si>
  <si>
    <t>超過勤務時間合計
（うち60時間超）</t>
    <phoneticPr fontId="2"/>
  </si>
  <si>
    <t>勤務時間数と勤務日数は常勤職員には表示しないよう</t>
    <rPh sb="0" eb="2">
      <t>キンム</t>
    </rPh>
    <rPh sb="2" eb="5">
      <t>ジカンスウ</t>
    </rPh>
    <rPh sb="6" eb="8">
      <t>キンム</t>
    </rPh>
    <rPh sb="8" eb="10">
      <t>ニッスウ</t>
    </rPh>
    <rPh sb="11" eb="13">
      <t>ジョウキン</t>
    </rPh>
    <rPh sb="13" eb="15">
      <t>ショクイン</t>
    </rPh>
    <rPh sb="17" eb="19">
      <t>ヒョウジ</t>
    </rPh>
    <phoneticPr fontId="2"/>
  </si>
  <si>
    <t>休憩用フラグ元の休憩時間</t>
    <rPh sb="0" eb="3">
      <t>キュウケイヨウ</t>
    </rPh>
    <rPh sb="6" eb="7">
      <t>モト</t>
    </rPh>
    <rPh sb="8" eb="10">
      <t>キュウケイ</t>
    </rPh>
    <rPh sb="10" eb="12">
      <t>ジカン</t>
    </rPh>
    <phoneticPr fontId="2"/>
  </si>
  <si>
    <t>休憩用フラグ修正後の休憩時間</t>
    <rPh sb="0" eb="3">
      <t>キュウケイヨウ</t>
    </rPh>
    <rPh sb="6" eb="9">
      <t>シュウセイゴ</t>
    </rPh>
    <rPh sb="10" eb="12">
      <t>キュウケイ</t>
    </rPh>
    <rPh sb="12" eb="14">
      <t>ジカン</t>
    </rPh>
    <phoneticPr fontId="2"/>
  </si>
  <si>
    <t>勤務時間数</t>
    <rPh sb="0" eb="2">
      <t>キンム</t>
    </rPh>
    <rPh sb="2" eb="5">
      <t>ジカンスウ</t>
    </rPh>
    <phoneticPr fontId="2"/>
  </si>
  <si>
    <t>勤務分数</t>
    <rPh sb="0" eb="2">
      <t>キンム</t>
    </rPh>
    <rPh sb="2" eb="3">
      <t>フン</t>
    </rPh>
    <rPh sb="3" eb="4">
      <t>スウ</t>
    </rPh>
    <phoneticPr fontId="2"/>
  </si>
  <si>
    <t>勤務時間数のみ</t>
    <rPh sb="0" eb="2">
      <t>キンム</t>
    </rPh>
    <rPh sb="2" eb="5">
      <t>ジカンスウ</t>
    </rPh>
    <phoneticPr fontId="2"/>
  </si>
  <si>
    <t>①対応要</t>
    <rPh sb="1" eb="3">
      <t>タイオウ</t>
    </rPh>
    <rPh sb="3" eb="4">
      <t>ヨウ</t>
    </rPh>
    <phoneticPr fontId="2"/>
  </si>
  <si>
    <t>②未対応（計算箇所完了後，条件付き書式等で対応</t>
    <rPh sb="1" eb="4">
      <t>ミタイオウ</t>
    </rPh>
    <rPh sb="5" eb="7">
      <t>ケイサン</t>
    </rPh>
    <rPh sb="7" eb="9">
      <t>カショ</t>
    </rPh>
    <rPh sb="9" eb="12">
      <t>カンリョウゴ</t>
    </rPh>
    <rPh sb="13" eb="15">
      <t>ジョウケン</t>
    </rPh>
    <rPh sb="15" eb="16">
      <t>ツ</t>
    </rPh>
    <rPh sb="17" eb="19">
      <t>ショシキ</t>
    </rPh>
    <rPh sb="19" eb="20">
      <t>トウ</t>
    </rPh>
    <rPh sb="21" eb="23">
      <t>タイオウ</t>
    </rPh>
    <phoneticPr fontId="2"/>
  </si>
  <si>
    <t>数式が入っている場所に手入力したら、色がついて確認しやすくなる仕組み⇒ISFORMULA関数で対応できそうだが</t>
    <rPh sb="0" eb="2">
      <t>スウシキ</t>
    </rPh>
    <rPh sb="3" eb="4">
      <t>ハイ</t>
    </rPh>
    <rPh sb="8" eb="10">
      <t>バショ</t>
    </rPh>
    <rPh sb="11" eb="12">
      <t>テ</t>
    </rPh>
    <rPh sb="12" eb="14">
      <t>ニュウリョク</t>
    </rPh>
    <rPh sb="18" eb="19">
      <t>イロ</t>
    </rPh>
    <rPh sb="23" eb="25">
      <t>カクニン</t>
    </rPh>
    <rPh sb="31" eb="33">
      <t>シク</t>
    </rPh>
    <rPh sb="44" eb="46">
      <t>カンスウ</t>
    </rPh>
    <rPh sb="47" eb="49">
      <t>タイオウ</t>
    </rPh>
    <phoneticPr fontId="2"/>
  </si>
  <si>
    <t>　・勤務日にならない日が休日とならない9/30など。見かけはともかくデータ上は10/1のため</t>
    <rPh sb="2" eb="4">
      <t>キンム</t>
    </rPh>
    <rPh sb="4" eb="5">
      <t>ビ</t>
    </rPh>
    <rPh sb="10" eb="11">
      <t>ヒ</t>
    </rPh>
    <rPh sb="12" eb="14">
      <t>キュウジツ</t>
    </rPh>
    <rPh sb="26" eb="27">
      <t>ミ</t>
    </rPh>
    <rPh sb="37" eb="38">
      <t>ジョウ</t>
    </rPh>
    <phoneticPr fontId="2"/>
  </si>
  <si>
    <t>　・育児部分休業者の扱い（育部休（欠勤）時間数を集計する仕組み）</t>
    <rPh sb="2" eb="4">
      <t>イクジ</t>
    </rPh>
    <rPh sb="4" eb="6">
      <t>ブブン</t>
    </rPh>
    <rPh sb="6" eb="8">
      <t>キュウギョウ</t>
    </rPh>
    <rPh sb="8" eb="9">
      <t>シャ</t>
    </rPh>
    <rPh sb="10" eb="11">
      <t>アツカ</t>
    </rPh>
    <phoneticPr fontId="2"/>
  </si>
  <si>
    <t>　　　案①　部分休業時間は常に欠勤を入れてもらう</t>
    <rPh sb="3" eb="4">
      <t>アン</t>
    </rPh>
    <rPh sb="6" eb="8">
      <t>ブブン</t>
    </rPh>
    <rPh sb="8" eb="10">
      <t>キュウギョウ</t>
    </rPh>
    <rPh sb="10" eb="12">
      <t>ジカン</t>
    </rPh>
    <rPh sb="13" eb="14">
      <t>ツネ</t>
    </rPh>
    <rPh sb="15" eb="17">
      <t>ケッキン</t>
    </rPh>
    <rPh sb="18" eb="19">
      <t>イ</t>
    </rPh>
    <phoneticPr fontId="2"/>
  </si>
  <si>
    <t>　　　案②　休暇により取り消される場合は取消フラグを入れてもらい，そうでない場合は部分休業開始（終了）時刻と所定勤務（終了）時刻を比較させ，自動判定させる</t>
    <rPh sb="3" eb="4">
      <t>アン</t>
    </rPh>
    <rPh sb="6" eb="8">
      <t>キュウカ</t>
    </rPh>
    <rPh sb="11" eb="12">
      <t>ト</t>
    </rPh>
    <rPh sb="13" eb="14">
      <t>ケ</t>
    </rPh>
    <rPh sb="17" eb="19">
      <t>バアイ</t>
    </rPh>
    <rPh sb="20" eb="22">
      <t>トリケシ</t>
    </rPh>
    <rPh sb="26" eb="27">
      <t>イ</t>
    </rPh>
    <rPh sb="38" eb="40">
      <t>バアイ</t>
    </rPh>
    <rPh sb="41" eb="43">
      <t>ブブン</t>
    </rPh>
    <rPh sb="43" eb="45">
      <t>キュウギョウ</t>
    </rPh>
    <rPh sb="45" eb="47">
      <t>カイシ</t>
    </rPh>
    <rPh sb="48" eb="50">
      <t>シュウリョウ</t>
    </rPh>
    <rPh sb="51" eb="53">
      <t>ジコク</t>
    </rPh>
    <rPh sb="54" eb="56">
      <t>ショテイ</t>
    </rPh>
    <rPh sb="56" eb="58">
      <t>キンム</t>
    </rPh>
    <rPh sb="59" eb="61">
      <t>シュウリョウ</t>
    </rPh>
    <rPh sb="62" eb="64">
      <t>ジコク</t>
    </rPh>
    <rPh sb="65" eb="67">
      <t>ヒカク</t>
    </rPh>
    <rPh sb="70" eb="72">
      <t>ジドウ</t>
    </rPh>
    <rPh sb="72" eb="74">
      <t>ハンテイ</t>
    </rPh>
    <phoneticPr fontId="2"/>
  </si>
  <si>
    <t>　・月給者，日給者が部分的に年休をとった場合の欠勤時間計上</t>
    <rPh sb="2" eb="4">
      <t>ゲッキュウ</t>
    </rPh>
    <rPh sb="4" eb="5">
      <t>シャ</t>
    </rPh>
    <rPh sb="6" eb="8">
      <t>ニッキュウ</t>
    </rPh>
    <rPh sb="8" eb="9">
      <t>シャ</t>
    </rPh>
    <rPh sb="10" eb="13">
      <t>ブブンテキ</t>
    </rPh>
    <rPh sb="14" eb="16">
      <t>ネンキュウ</t>
    </rPh>
    <rPh sb="20" eb="22">
      <t>バアイ</t>
    </rPh>
    <rPh sb="23" eb="25">
      <t>ケッキン</t>
    </rPh>
    <rPh sb="25" eb="27">
      <t>ジカン</t>
    </rPh>
    <rPh sb="27" eb="29">
      <t>ケイジョウ</t>
    </rPh>
    <phoneticPr fontId="2"/>
  </si>
  <si>
    <t>欠勤①</t>
    <rPh sb="0" eb="2">
      <t>ケッキン</t>
    </rPh>
    <phoneticPr fontId="2"/>
  </si>
  <si>
    <t>欠勤②</t>
    <rPh sb="0" eb="2">
      <t>ケッキン</t>
    </rPh>
    <phoneticPr fontId="2"/>
  </si>
  <si>
    <t>部分休業種別</t>
    <phoneticPr fontId="2"/>
  </si>
  <si>
    <t>部分休開始時刻（午前）</t>
    <rPh sb="0" eb="2">
      <t>ブブン</t>
    </rPh>
    <rPh sb="2" eb="3">
      <t>キュウ</t>
    </rPh>
    <rPh sb="8" eb="9">
      <t>マエ</t>
    </rPh>
    <phoneticPr fontId="2"/>
  </si>
  <si>
    <t>部分休終了時刻（午前）</t>
    <rPh sb="0" eb="2">
      <t>ブブン</t>
    </rPh>
    <rPh sb="2" eb="3">
      <t>キュウ</t>
    </rPh>
    <rPh sb="3" eb="5">
      <t>シュウリョウ</t>
    </rPh>
    <rPh sb="8" eb="9">
      <t>マエ</t>
    </rPh>
    <phoneticPr fontId="2"/>
  </si>
  <si>
    <t>部分休開始時刻（午後）</t>
    <rPh sb="0" eb="2">
      <t>ブブン</t>
    </rPh>
    <rPh sb="2" eb="3">
      <t>キュウ</t>
    </rPh>
    <rPh sb="8" eb="9">
      <t>マエ</t>
    </rPh>
    <rPh sb="9" eb="10">
      <t>アト</t>
    </rPh>
    <phoneticPr fontId="2"/>
  </si>
  <si>
    <t>部分休終了時刻（午後）</t>
    <rPh sb="0" eb="2">
      <t>ブブン</t>
    </rPh>
    <rPh sb="2" eb="3">
      <t>キュウ</t>
    </rPh>
    <rPh sb="3" eb="5">
      <t>シュウリョウ</t>
    </rPh>
    <rPh sb="8" eb="9">
      <t>マエ</t>
    </rPh>
    <rPh sb="9" eb="10">
      <t>アト</t>
    </rPh>
    <phoneticPr fontId="2"/>
  </si>
  <si>
    <t>部分休時間数（午前）取消</t>
    <rPh sb="0" eb="2">
      <t>ブブン</t>
    </rPh>
    <rPh sb="2" eb="3">
      <t>キュウ</t>
    </rPh>
    <rPh sb="3" eb="5">
      <t>ジカン</t>
    </rPh>
    <rPh sb="5" eb="6">
      <t>スウ</t>
    </rPh>
    <rPh sb="7" eb="9">
      <t>ゴゼン</t>
    </rPh>
    <rPh sb="10" eb="12">
      <t>トリケシ</t>
    </rPh>
    <phoneticPr fontId="2"/>
  </si>
  <si>
    <t>部分休時間数（午後）取消</t>
    <rPh sb="0" eb="2">
      <t>ブブン</t>
    </rPh>
    <rPh sb="2" eb="3">
      <t>キュウ</t>
    </rPh>
    <rPh sb="3" eb="6">
      <t>ジカンスウ</t>
    </rPh>
    <rPh sb="7" eb="9">
      <t>ゴゴ</t>
    </rPh>
    <rPh sb="10" eb="12">
      <t>トリケシ</t>
    </rPh>
    <phoneticPr fontId="2"/>
  </si>
  <si>
    <t>⇒一応対応，職員情報に育児部分休業情報を入れたら命令簿の一部休暇等時間欄に自動反映，①に午前部分休業，②に午後部分休業が反映，取消の時にはこの自動反映部分を消してもらう。休暇による取消なら休暇情報を入れてもらう</t>
    <rPh sb="1" eb="3">
      <t>イチオウ</t>
    </rPh>
    <rPh sb="3" eb="5">
      <t>タイオウ</t>
    </rPh>
    <rPh sb="6" eb="8">
      <t>ショクイン</t>
    </rPh>
    <rPh sb="8" eb="10">
      <t>ジョウホウ</t>
    </rPh>
    <rPh sb="11" eb="13">
      <t>イクジ</t>
    </rPh>
    <rPh sb="13" eb="15">
      <t>ブブン</t>
    </rPh>
    <rPh sb="15" eb="17">
      <t>キュウギョウ</t>
    </rPh>
    <rPh sb="17" eb="19">
      <t>ジョウホウ</t>
    </rPh>
    <rPh sb="20" eb="21">
      <t>イ</t>
    </rPh>
    <rPh sb="24" eb="26">
      <t>メイレイ</t>
    </rPh>
    <rPh sb="26" eb="27">
      <t>ボ</t>
    </rPh>
    <rPh sb="28" eb="30">
      <t>イチブ</t>
    </rPh>
    <rPh sb="30" eb="32">
      <t>キュウカ</t>
    </rPh>
    <rPh sb="32" eb="33">
      <t>トウ</t>
    </rPh>
    <rPh sb="33" eb="35">
      <t>ジカン</t>
    </rPh>
    <rPh sb="35" eb="36">
      <t>ラン</t>
    </rPh>
    <rPh sb="37" eb="39">
      <t>ジドウ</t>
    </rPh>
    <rPh sb="39" eb="41">
      <t>ハンエイ</t>
    </rPh>
    <rPh sb="44" eb="46">
      <t>ゴゼン</t>
    </rPh>
    <rPh sb="46" eb="48">
      <t>ブブン</t>
    </rPh>
    <rPh sb="48" eb="50">
      <t>キュウギョウ</t>
    </rPh>
    <rPh sb="53" eb="55">
      <t>ゴゴ</t>
    </rPh>
    <rPh sb="55" eb="57">
      <t>ブブン</t>
    </rPh>
    <rPh sb="57" eb="59">
      <t>キュウギョウ</t>
    </rPh>
    <rPh sb="60" eb="62">
      <t>ハンエイ</t>
    </rPh>
    <rPh sb="63" eb="65">
      <t>トリケシ</t>
    </rPh>
    <rPh sb="66" eb="67">
      <t>トキ</t>
    </rPh>
    <rPh sb="71" eb="73">
      <t>ジドウ</t>
    </rPh>
    <rPh sb="73" eb="75">
      <t>ハンエイ</t>
    </rPh>
    <rPh sb="75" eb="77">
      <t>ブブン</t>
    </rPh>
    <rPh sb="78" eb="79">
      <t>ケ</t>
    </rPh>
    <rPh sb="85" eb="87">
      <t>キュウカ</t>
    </rPh>
    <rPh sb="90" eb="92">
      <t>トリケシ</t>
    </rPh>
    <rPh sb="94" eb="96">
      <t>キュウカ</t>
    </rPh>
    <rPh sb="96" eb="98">
      <t>ジョウホウ</t>
    </rPh>
    <rPh sb="99" eb="100">
      <t>イ</t>
    </rPh>
    <phoneticPr fontId="2"/>
  </si>
  <si>
    <t>育部休</t>
    <rPh sb="0" eb="1">
      <t>イク</t>
    </rPh>
    <rPh sb="1" eb="2">
      <t>ブ</t>
    </rPh>
    <rPh sb="2" eb="3">
      <t>キュウ</t>
    </rPh>
    <phoneticPr fontId="2"/>
  </si>
  <si>
    <t>介部休</t>
    <rPh sb="0" eb="1">
      <t>カイ</t>
    </rPh>
    <rPh sb="1" eb="2">
      <t>ブ</t>
    </rPh>
    <rPh sb="2" eb="3">
      <t>キュウ</t>
    </rPh>
    <phoneticPr fontId="2"/>
  </si>
  <si>
    <t>昭和の日</t>
    <phoneticPr fontId="2"/>
  </si>
  <si>
    <t>憲法記念日</t>
    <phoneticPr fontId="2"/>
  </si>
  <si>
    <t>みどりの日</t>
    <phoneticPr fontId="2"/>
  </si>
  <si>
    <t>こどもの日</t>
    <phoneticPr fontId="2"/>
  </si>
  <si>
    <t>海の日</t>
    <phoneticPr fontId="2"/>
  </si>
  <si>
    <t>山の日</t>
    <phoneticPr fontId="2"/>
  </si>
  <si>
    <t>敬老の日</t>
    <phoneticPr fontId="2"/>
  </si>
  <si>
    <t>秋分の日</t>
    <phoneticPr fontId="2"/>
  </si>
  <si>
    <t>文化の日</t>
    <phoneticPr fontId="2"/>
  </si>
  <si>
    <t>勤労感謝の日</t>
    <phoneticPr fontId="2"/>
  </si>
  <si>
    <t>29日～31日 存在しない場合に各項目が表示されないよう修正しました。</t>
    <phoneticPr fontId="2"/>
  </si>
  <si>
    <t>超勤・休暇に応じて自動で①、②、備考欄（上段）に自動で反映し、減額時間も自動で集計されるようにしました。超勤割合の都合上、所定勤務時間は7:45表示にしました。</t>
    <rPh sb="0" eb="2">
      <t>チョウキン</t>
    </rPh>
    <rPh sb="3" eb="5">
      <t>キュウカ</t>
    </rPh>
    <rPh sb="6" eb="7">
      <t>オウ</t>
    </rPh>
    <rPh sb="9" eb="11">
      <t>ジドウ</t>
    </rPh>
    <rPh sb="16" eb="18">
      <t>ビコウ</t>
    </rPh>
    <rPh sb="18" eb="19">
      <t>ラン</t>
    </rPh>
    <rPh sb="20" eb="22">
      <t>ジョウダン</t>
    </rPh>
    <rPh sb="24" eb="26">
      <t>ジドウ</t>
    </rPh>
    <rPh sb="27" eb="29">
      <t>ハンエイ</t>
    </rPh>
    <rPh sb="31" eb="33">
      <t>ゲンガク</t>
    </rPh>
    <rPh sb="33" eb="35">
      <t>ジカン</t>
    </rPh>
    <rPh sb="36" eb="38">
      <t>ジドウ</t>
    </rPh>
    <rPh sb="39" eb="41">
      <t>シュウケイ</t>
    </rPh>
    <rPh sb="52" eb="54">
      <t>チョウキン</t>
    </rPh>
    <rPh sb="54" eb="56">
      <t>ワリアイ</t>
    </rPh>
    <rPh sb="57" eb="60">
      <t>ツゴウジョウ</t>
    </rPh>
    <rPh sb="61" eb="63">
      <t>ショテイ</t>
    </rPh>
    <rPh sb="63" eb="65">
      <t>キンム</t>
    </rPh>
    <rPh sb="65" eb="67">
      <t>ジカン</t>
    </rPh>
    <rPh sb="72" eb="74">
      <t>ヒョウジ</t>
    </rPh>
    <phoneticPr fontId="2"/>
  </si>
  <si>
    <t>休憩45分の人が超勤を行った場合に備考欄に自動で「休憩17：00～17：15」等と表示されるようにする</t>
    <rPh sb="0" eb="2">
      <t>キュウケイ</t>
    </rPh>
    <rPh sb="4" eb="5">
      <t>フン</t>
    </rPh>
    <rPh sb="6" eb="7">
      <t>ヒト</t>
    </rPh>
    <rPh sb="8" eb="10">
      <t>チョウキン</t>
    </rPh>
    <rPh sb="11" eb="12">
      <t>オコナ</t>
    </rPh>
    <rPh sb="14" eb="16">
      <t>バアイ</t>
    </rPh>
    <rPh sb="17" eb="19">
      <t>ビコウ</t>
    </rPh>
    <rPh sb="19" eb="20">
      <t>ラン</t>
    </rPh>
    <rPh sb="21" eb="23">
      <t>ジドウ</t>
    </rPh>
    <rPh sb="25" eb="27">
      <t>キュウケイ</t>
    </rPh>
    <rPh sb="39" eb="40">
      <t>トウ</t>
    </rPh>
    <rPh sb="41" eb="43">
      <t>ヒョウジ</t>
    </rPh>
    <phoneticPr fontId="2"/>
  </si>
  <si>
    <t>一部休暇等　　　　時間①</t>
    <rPh sb="0" eb="2">
      <t>イチブ</t>
    </rPh>
    <rPh sb="2" eb="4">
      <t>キュウカ</t>
    </rPh>
    <rPh sb="4" eb="5">
      <t>トウ</t>
    </rPh>
    <rPh sb="9" eb="11">
      <t>ジカン</t>
    </rPh>
    <phoneticPr fontId="2"/>
  </si>
  <si>
    <t>一部休暇等　　　　時間②</t>
    <rPh sb="0" eb="2">
      <t>イチブ</t>
    </rPh>
    <rPh sb="2" eb="4">
      <t>キュウカ</t>
    </rPh>
    <rPh sb="4" eb="5">
      <t>トウ</t>
    </rPh>
    <rPh sb="9" eb="11">
      <t>ジカン</t>
    </rPh>
    <phoneticPr fontId="2"/>
  </si>
  <si>
    <t>氏名</t>
  </si>
  <si>
    <t>個人番号</t>
  </si>
  <si>
    <t>※手入力する場合は，個人番号の前に「'」を付けてください。</t>
    <rPh sb="1" eb="4">
      <t>テニュウリョク</t>
    </rPh>
    <rPh sb="6" eb="8">
      <t>バアイ</t>
    </rPh>
    <rPh sb="10" eb="12">
      <t>コジン</t>
    </rPh>
    <rPh sb="12" eb="14">
      <t>バンゴウ</t>
    </rPh>
    <rPh sb="15" eb="16">
      <t>マエ</t>
    </rPh>
    <rPh sb="21" eb="22">
      <t>ツ</t>
    </rPh>
    <phoneticPr fontId="2"/>
  </si>
  <si>
    <t>備　　考
(超過勤務･休日勤務の業務内容等)</t>
    <rPh sb="0" eb="1">
      <t>ソナエ</t>
    </rPh>
    <rPh sb="3" eb="4">
      <t>コウ</t>
    </rPh>
    <rPh sb="6" eb="8">
      <t>チョウカ</t>
    </rPh>
    <rPh sb="8" eb="10">
      <t>キンム</t>
    </rPh>
    <rPh sb="11" eb="13">
      <t>キュウジツ</t>
    </rPh>
    <rPh sb="13" eb="15">
      <t>キンム</t>
    </rPh>
    <rPh sb="16" eb="18">
      <t>ギョウム</t>
    </rPh>
    <rPh sb="18" eb="20">
      <t>ナイヨウ</t>
    </rPh>
    <rPh sb="20" eb="21">
      <t>トウ</t>
    </rPh>
    <phoneticPr fontId="3"/>
  </si>
  <si>
    <t>半日勤務日</t>
    <rPh sb="0" eb="2">
      <t>ハンニチ</t>
    </rPh>
    <rPh sb="2" eb="5">
      <t>キンムビ</t>
    </rPh>
    <phoneticPr fontId="2"/>
  </si>
  <si>
    <t>１日無休
欠勤</t>
    <rPh sb="1" eb="2">
      <t>ニチ</t>
    </rPh>
    <rPh sb="2" eb="4">
      <t>ムキュウ</t>
    </rPh>
    <rPh sb="5" eb="7">
      <t>ケッキン</t>
    </rPh>
    <phoneticPr fontId="2"/>
  </si>
  <si>
    <t>在宅勤務</t>
    <rPh sb="0" eb="2">
      <t>ザイタク</t>
    </rPh>
    <rPh sb="2" eb="4">
      <t>キンム</t>
    </rPh>
    <phoneticPr fontId="2"/>
  </si>
  <si>
    <t>担当（係）名</t>
  </si>
  <si>
    <t>在宅勤務</t>
    <rPh sb="0" eb="4">
      <t>ザイタクキンム</t>
    </rPh>
    <phoneticPr fontId="2"/>
  </si>
  <si>
    <t>勤務日休憩時間無</t>
    <phoneticPr fontId="2"/>
  </si>
  <si>
    <t>休憩時間無</t>
    <phoneticPr fontId="2"/>
  </si>
  <si>
    <t>休</t>
    <rPh sb="0" eb="1">
      <t>ヤス</t>
    </rPh>
    <phoneticPr fontId="2"/>
  </si>
  <si>
    <t>年始休業</t>
    <rPh sb="0" eb="2">
      <t>ネンシ</t>
    </rPh>
    <rPh sb="2" eb="4">
      <t>キュウギョウ</t>
    </rPh>
    <phoneticPr fontId="2"/>
  </si>
  <si>
    <t>スポーツの日</t>
    <rPh sb="5" eb="6">
      <t>ヒ</t>
    </rPh>
    <phoneticPr fontId="2"/>
  </si>
  <si>
    <t>超勤累計（アラート用）／月</t>
    <rPh sb="0" eb="2">
      <t>チョウキン</t>
    </rPh>
    <rPh sb="2" eb="4">
      <t>ルイケイ</t>
    </rPh>
    <rPh sb="9" eb="10">
      <t>ヨウ</t>
    </rPh>
    <rPh sb="12" eb="13">
      <t>ツキ</t>
    </rPh>
    <phoneticPr fontId="2"/>
  </si>
  <si>
    <t>超勤累計（アラート用）／年</t>
    <rPh sb="0" eb="2">
      <t>チョウキン</t>
    </rPh>
    <rPh sb="2" eb="4">
      <t>ルイケイ</t>
    </rPh>
    <rPh sb="9" eb="10">
      <t>ヨウ</t>
    </rPh>
    <rPh sb="12" eb="13">
      <t>ネン</t>
    </rPh>
    <phoneticPr fontId="2"/>
  </si>
  <si>
    <t>【超勤累計】</t>
    <rPh sb="1" eb="5">
      <t>チョウキンルイケイ</t>
    </rPh>
    <phoneticPr fontId="2"/>
  </si>
  <si>
    <t>出生時休</t>
    <rPh sb="0" eb="4">
      <t>シュッセイジキュウ</t>
    </rPh>
    <phoneticPr fontId="2"/>
  </si>
  <si>
    <t>建国記念の日振替休日</t>
    <rPh sb="0" eb="2">
      <t>ケンコク</t>
    </rPh>
    <rPh sb="2" eb="4">
      <t>キネン</t>
    </rPh>
    <rPh sb="5" eb="6">
      <t>ヒ</t>
    </rPh>
    <rPh sb="6" eb="10">
      <t>フリカエキュウジツ</t>
    </rPh>
    <phoneticPr fontId="3"/>
  </si>
  <si>
    <t>瀬良田　陽子</t>
    <rPh sb="0" eb="3">
      <t>セラタ</t>
    </rPh>
    <rPh sb="4" eb="6">
      <t>ヨウコ</t>
    </rPh>
    <phoneticPr fontId="2"/>
  </si>
  <si>
    <t>←病院所属の方は，各教室の勤務時間管理員に変更してください。</t>
    <rPh sb="1" eb="3">
      <t>ビョウイン</t>
    </rPh>
    <rPh sb="3" eb="5">
      <t>ショゾク</t>
    </rPh>
    <rPh sb="6" eb="7">
      <t>カタ</t>
    </rPh>
    <rPh sb="9" eb="12">
      <t>カクキョウシツ</t>
    </rPh>
    <rPh sb="13" eb="17">
      <t>キンムジカン</t>
    </rPh>
    <rPh sb="17" eb="20">
      <t>カンリイン</t>
    </rPh>
    <rPh sb="21" eb="23">
      <t>ヘンコウ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</si>
</sst>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h]:mm"/>
    <numFmt numFmtId="177" formatCode="[$-411]ge\.m\.d;@"/>
    <numFmt numFmtId="178" formatCode="m/d;@"/>
    <numFmt numFmtId="179" formatCode="h:mm;@"/>
    <numFmt numFmtId="180" formatCode="0.00_);[Red]\(0.00\)"/>
  </numFmts>
  <fonts count="41">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sz val="8"/>
      <name val="ＭＳ ゴシック"/>
      <family val="3"/>
      <charset val="128"/>
    </font>
    <font>
      <u/>
      <sz val="11"/>
      <color indexed="12"/>
      <name val="ＭＳ Ｐゴシック"/>
      <family val="3"/>
      <charset val="128"/>
    </font>
    <font>
      <sz val="14"/>
      <name val="ＭＳ ゴシック"/>
      <family val="3"/>
      <charset val="128"/>
    </font>
    <font>
      <sz val="8"/>
      <name val="ＭＳ Ｐゴシック"/>
      <family val="3"/>
      <charset val="128"/>
    </font>
    <font>
      <sz val="10"/>
      <name val="ＭＳ ゴシック"/>
      <family val="3"/>
      <charset val="128"/>
    </font>
    <font>
      <sz val="11"/>
      <name val="ＭＳ Ｐゴシック"/>
      <family val="3"/>
      <charset val="128"/>
    </font>
    <font>
      <sz val="8"/>
      <color theme="1"/>
      <name val="ＭＳ Ｐゴシック"/>
      <family val="3"/>
      <charset val="128"/>
      <scheme val="minor"/>
    </font>
    <font>
      <sz val="14"/>
      <color theme="1"/>
      <name val="ＭＳ Ｐゴシック"/>
      <family val="2"/>
      <charset val="128"/>
      <scheme val="minor"/>
    </font>
    <font>
      <sz val="8"/>
      <color rgb="FFFF0000"/>
      <name val="ＭＳ Ｐゴシック"/>
      <family val="3"/>
      <charset val="128"/>
      <scheme val="minor"/>
    </font>
    <font>
      <sz val="11"/>
      <color rgb="FFFF0000"/>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color theme="0"/>
      <name val="ＭＳ Ｐゴシック"/>
      <family val="3"/>
      <charset val="128"/>
      <scheme val="minor"/>
    </font>
    <font>
      <sz val="11"/>
      <color theme="1"/>
      <name val="ＭＳ Ｐゴシック"/>
      <family val="2"/>
      <scheme val="minor"/>
    </font>
    <font>
      <sz val="10"/>
      <color theme="1"/>
      <name val="ＭＳ Ｐゴシック"/>
      <family val="2"/>
      <charset val="128"/>
      <scheme val="minor"/>
    </font>
    <font>
      <sz val="9"/>
      <name val="ＭＳ ゴシック"/>
      <family val="3"/>
      <charset val="128"/>
    </font>
    <font>
      <sz val="11"/>
      <color theme="1"/>
      <name val="ＭＳ Ｐゴシック"/>
      <family val="2"/>
      <charset val="128"/>
      <scheme val="minor"/>
    </font>
    <font>
      <sz val="11"/>
      <color theme="1"/>
      <name val="ＭＳ ゴシック"/>
      <family val="3"/>
      <charset val="128"/>
    </font>
    <font>
      <sz val="10"/>
      <color theme="1"/>
      <name val="ＭＳ ゴシック"/>
      <family val="3"/>
      <charset val="128"/>
    </font>
    <font>
      <sz val="8"/>
      <color theme="1"/>
      <name val="ＭＳ ゴシック"/>
      <family val="3"/>
      <charset val="128"/>
    </font>
    <font>
      <sz val="11"/>
      <color rgb="FFFF0000"/>
      <name val="ＭＳ ゴシック"/>
      <family val="3"/>
      <charset val="128"/>
    </font>
    <font>
      <sz val="9"/>
      <color theme="1"/>
      <name val="ＭＳ ゴシック"/>
      <family val="3"/>
      <charset val="128"/>
    </font>
    <font>
      <sz val="11"/>
      <name val="ＭＳ ゴシック"/>
      <family val="3"/>
      <charset val="128"/>
    </font>
    <font>
      <b/>
      <sz val="11"/>
      <color rgb="FFFF0000"/>
      <name val="ＭＳ ゴシック"/>
      <family val="3"/>
      <charset val="128"/>
    </font>
    <font>
      <sz val="7.5"/>
      <color theme="1"/>
      <name val="ＭＳ ゴシック"/>
      <family val="3"/>
      <charset val="128"/>
    </font>
    <font>
      <sz val="7.5"/>
      <name val="ＭＳ ゴシック"/>
      <family val="3"/>
      <charset val="128"/>
    </font>
    <font>
      <sz val="9"/>
      <color theme="1"/>
      <name val="ＭＳ Ｐゴシック"/>
      <family val="2"/>
      <charset val="128"/>
      <scheme val="minor"/>
    </font>
    <font>
      <strike/>
      <sz val="11"/>
      <color theme="1"/>
      <name val="ＭＳ ゴシック"/>
      <family val="3"/>
      <charset val="128"/>
    </font>
    <font>
      <sz val="11"/>
      <color theme="8"/>
      <name val="ＭＳ ゴシック"/>
      <family val="3"/>
      <charset val="128"/>
    </font>
    <font>
      <sz val="11"/>
      <color rgb="FF0070C0"/>
      <name val="ＭＳ ゴシック"/>
      <family val="3"/>
      <charset val="128"/>
    </font>
    <font>
      <sz val="11"/>
      <color theme="0" tint="-0.34998626667073579"/>
      <name val="ＭＳ ゴシック"/>
      <family val="3"/>
      <charset val="128"/>
    </font>
    <font>
      <sz val="10"/>
      <color rgb="FF000000"/>
      <name val="ＭＳ Ｐ明朝"/>
      <family val="1"/>
      <charset val="128"/>
    </font>
    <font>
      <sz val="10"/>
      <name val="ＭＳ Ｐ明朝"/>
      <family val="1"/>
      <charset val="128"/>
    </font>
    <font>
      <sz val="11"/>
      <name val="ＭＳ Ｐゴシック"/>
      <family val="2"/>
      <charset val="128"/>
      <scheme val="minor"/>
    </font>
    <font>
      <sz val="10"/>
      <color rgb="FFFF0000"/>
      <name val="ＭＳ Ｐ明朝"/>
      <family val="1"/>
      <charset val="128"/>
    </font>
    <font>
      <b/>
      <sz val="9"/>
      <color indexed="81"/>
      <name val="MS P ゴシック"/>
      <family val="3"/>
      <charset val="128"/>
    </font>
    <font>
      <b/>
      <sz val="1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02">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indexed="64"/>
      </left>
      <right style="thin">
        <color indexed="64"/>
      </right>
      <top/>
      <bottom/>
      <diagonal/>
    </border>
    <border>
      <left style="medium">
        <color indexed="64"/>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top style="hair">
        <color indexed="64"/>
      </top>
      <bottom/>
      <diagonal/>
    </border>
    <border>
      <left style="thin">
        <color indexed="64"/>
      </left>
      <right style="medium">
        <color indexed="64"/>
      </right>
      <top style="hair">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medium">
        <color indexed="64"/>
      </top>
      <bottom/>
      <diagonal/>
    </border>
    <border>
      <left/>
      <right style="thick">
        <color indexed="64"/>
      </right>
      <top style="medium">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top/>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medium">
        <color indexed="64"/>
      </right>
      <top style="hair">
        <color indexed="64"/>
      </top>
      <bottom/>
      <diagonal/>
    </border>
    <border>
      <left/>
      <right style="thin">
        <color indexed="64"/>
      </right>
      <top style="hair">
        <color indexed="64"/>
      </top>
      <bottom/>
      <diagonal/>
    </border>
    <border>
      <left style="thick">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diagonalUp="1">
      <left style="thin">
        <color indexed="64"/>
      </left>
      <right style="medium">
        <color indexed="64"/>
      </right>
      <top style="thin">
        <color indexed="64"/>
      </top>
      <bottom style="thick">
        <color indexed="64"/>
      </bottom>
      <diagonal style="thin">
        <color indexed="64"/>
      </diagonal>
    </border>
    <border>
      <left style="medium">
        <color indexed="64"/>
      </left>
      <right/>
      <top style="double">
        <color indexed="64"/>
      </top>
      <bottom/>
      <diagonal/>
    </border>
    <border>
      <left/>
      <right style="thick">
        <color indexed="64"/>
      </right>
      <top style="double">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ck">
        <color indexed="64"/>
      </left>
      <right style="thin">
        <color indexed="64"/>
      </right>
      <top/>
      <bottom style="double">
        <color indexed="64"/>
      </bottom>
      <diagonal/>
    </border>
    <border diagonalUp="1">
      <left style="thick">
        <color indexed="64"/>
      </left>
      <right/>
      <top style="thin">
        <color indexed="64"/>
      </top>
      <bottom style="thick">
        <color indexed="64"/>
      </bottom>
      <diagonal style="thin">
        <color indexed="64"/>
      </diagonal>
    </border>
    <border diagonalUp="1">
      <left/>
      <right/>
      <top style="thin">
        <color indexed="64"/>
      </top>
      <bottom style="thick">
        <color indexed="64"/>
      </bottom>
      <diagonal style="thin">
        <color indexed="64"/>
      </diagonal>
    </border>
    <border diagonalUp="1">
      <left style="thin">
        <color indexed="64"/>
      </left>
      <right/>
      <top style="thin">
        <color indexed="64"/>
      </top>
      <bottom style="thick">
        <color indexed="64"/>
      </bottom>
      <diagonal style="thin">
        <color indexed="64"/>
      </diagonal>
    </border>
    <border>
      <left style="thin">
        <color indexed="64"/>
      </left>
      <right style="thin">
        <color indexed="64"/>
      </right>
      <top style="hair">
        <color indexed="64"/>
      </top>
      <bottom/>
      <diagonal/>
    </border>
    <border>
      <left style="medium">
        <color indexed="64"/>
      </left>
      <right style="thin">
        <color indexed="64"/>
      </right>
      <top/>
      <bottom/>
      <diagonal/>
    </border>
    <border>
      <left style="thin">
        <color indexed="64"/>
      </left>
      <right style="medium">
        <color indexed="64"/>
      </right>
      <top style="hair">
        <color indexed="64"/>
      </top>
      <bottom/>
      <diagonal/>
    </border>
    <border>
      <left style="thick">
        <color indexed="64"/>
      </left>
      <right style="thin">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top style="hair">
        <color indexed="64"/>
      </top>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double">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s>
  <cellStyleXfs count="4">
    <xf numFmtId="0" fontId="0" fillId="0" borderId="0">
      <alignment vertical="center"/>
    </xf>
    <xf numFmtId="0" fontId="5" fillId="0" borderId="0" applyNumberFormat="0" applyFill="0" applyBorder="0" applyAlignment="0" applyProtection="0">
      <alignment vertical="top"/>
      <protection locked="0"/>
    </xf>
    <xf numFmtId="0" fontId="9" fillId="0" borderId="0">
      <alignment vertical="center"/>
    </xf>
    <xf numFmtId="0" fontId="17" fillId="0" borderId="0"/>
  </cellStyleXfs>
  <cellXfs count="489">
    <xf numFmtId="0" fontId="0" fillId="0" borderId="0" xfId="0">
      <alignment vertical="center"/>
    </xf>
    <xf numFmtId="0" fontId="10" fillId="0" borderId="0" xfId="0" applyFont="1">
      <alignment vertical="center"/>
    </xf>
    <xf numFmtId="0" fontId="12" fillId="0" borderId="0" xfId="0" applyFont="1">
      <alignment vertical="center"/>
    </xf>
    <xf numFmtId="177" fontId="7" fillId="0" borderId="0" xfId="0" applyNumberFormat="1" applyFont="1">
      <alignment vertical="center"/>
    </xf>
    <xf numFmtId="177" fontId="12" fillId="0" borderId="0" xfId="0" applyNumberFormat="1" applyFont="1">
      <alignment vertical="center"/>
    </xf>
    <xf numFmtId="0" fontId="14" fillId="0" borderId="0" xfId="0" applyFont="1">
      <alignment vertical="center"/>
    </xf>
    <xf numFmtId="0" fontId="14" fillId="0" borderId="18" xfId="0" applyFont="1" applyBorder="1">
      <alignment vertical="center"/>
    </xf>
    <xf numFmtId="176" fontId="14" fillId="0" borderId="18" xfId="0" applyNumberFormat="1" applyFont="1" applyBorder="1" applyAlignment="1">
      <alignment horizontal="right" vertical="center"/>
    </xf>
    <xf numFmtId="0" fontId="14" fillId="0" borderId="0" xfId="0" applyFont="1" applyBorder="1">
      <alignment vertical="center"/>
    </xf>
    <xf numFmtId="176" fontId="14" fillId="0" borderId="0" xfId="0" applyNumberFormat="1" applyFont="1" applyBorder="1" applyAlignment="1">
      <alignment horizontal="right" vertical="center"/>
    </xf>
    <xf numFmtId="176" fontId="14" fillId="0" borderId="0" xfId="0" applyNumberFormat="1" applyFont="1" applyBorder="1">
      <alignment vertical="center"/>
    </xf>
    <xf numFmtId="0" fontId="14" fillId="0" borderId="0" xfId="0" applyFont="1" applyAlignment="1">
      <alignment vertical="center" wrapText="1"/>
    </xf>
    <xf numFmtId="0" fontId="14" fillId="0" borderId="13" xfId="0" applyFont="1" applyFill="1" applyBorder="1" applyAlignment="1">
      <alignment horizontal="left" vertical="center"/>
    </xf>
    <xf numFmtId="0" fontId="0" fillId="0" borderId="0" xfId="0" applyBorder="1" applyAlignment="1" applyProtection="1">
      <alignment horizontal="left" vertical="center"/>
      <protection locked="0"/>
    </xf>
    <xf numFmtId="0" fontId="14" fillId="2" borderId="11" xfId="0" applyFont="1" applyFill="1" applyBorder="1" applyAlignment="1">
      <alignment horizontal="center" vertical="center" wrapText="1"/>
    </xf>
    <xf numFmtId="0" fontId="14" fillId="0" borderId="23" xfId="0" applyFont="1" applyBorder="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horizontal="center" vertical="center"/>
    </xf>
    <xf numFmtId="0" fontId="14" fillId="0" borderId="0" xfId="0" applyFont="1" applyBorder="1" applyAlignment="1">
      <alignment horizontal="center" vertical="center"/>
    </xf>
    <xf numFmtId="176" fontId="14" fillId="2" borderId="11" xfId="0" applyNumberFormat="1" applyFont="1" applyFill="1" applyBorder="1" applyAlignment="1">
      <alignment horizontal="center" vertical="center"/>
    </xf>
    <xf numFmtId="179" fontId="14" fillId="0" borderId="0" xfId="0" applyNumberFormat="1" applyFont="1">
      <alignment vertical="center"/>
    </xf>
    <xf numFmtId="179" fontId="14" fillId="0" borderId="0" xfId="0" applyNumberFormat="1" applyFont="1" applyBorder="1">
      <alignment vertical="center"/>
    </xf>
    <xf numFmtId="179" fontId="14" fillId="2" borderId="11" xfId="0" applyNumberFormat="1" applyFont="1" applyFill="1" applyBorder="1" applyAlignment="1">
      <alignment horizontal="center" vertical="center" wrapText="1"/>
    </xf>
    <xf numFmtId="20" fontId="14" fillId="0" borderId="0" xfId="0" applyNumberFormat="1" applyFont="1" applyAlignment="1">
      <alignment horizontal="center" vertical="center"/>
    </xf>
    <xf numFmtId="20" fontId="14" fillId="0" borderId="0" xfId="0" applyNumberFormat="1" applyFont="1" applyBorder="1" applyAlignment="1">
      <alignment horizontal="center" vertical="center"/>
    </xf>
    <xf numFmtId="0" fontId="16" fillId="0" borderId="0" xfId="0" applyFont="1">
      <alignment vertical="center"/>
    </xf>
    <xf numFmtId="0" fontId="16" fillId="0" borderId="0" xfId="0" applyFont="1" applyBorder="1">
      <alignment vertical="center"/>
    </xf>
    <xf numFmtId="20" fontId="14" fillId="2" borderId="23" xfId="0" applyNumberFormat="1" applyFont="1" applyFill="1" applyBorder="1" applyAlignment="1">
      <alignment horizontal="center" vertical="center" wrapText="1"/>
    </xf>
    <xf numFmtId="0" fontId="15" fillId="0" borderId="26" xfId="0" applyFont="1" applyBorder="1">
      <alignment vertical="center"/>
    </xf>
    <xf numFmtId="0" fontId="16" fillId="0" borderId="27" xfId="0" applyFont="1" applyBorder="1" applyAlignment="1">
      <alignment vertical="center" wrapText="1"/>
    </xf>
    <xf numFmtId="20" fontId="16" fillId="0" borderId="27" xfId="0" applyNumberFormat="1" applyFont="1" applyBorder="1">
      <alignment vertical="center"/>
    </xf>
    <xf numFmtId="20" fontId="16" fillId="0" borderId="28" xfId="0" applyNumberFormat="1" applyFont="1" applyBorder="1">
      <alignment vertical="center"/>
    </xf>
    <xf numFmtId="0" fontId="13" fillId="0" borderId="0" xfId="0" applyFont="1">
      <alignment vertical="center"/>
    </xf>
    <xf numFmtId="0" fontId="0" fillId="0" borderId="11" xfId="0" applyBorder="1">
      <alignment vertical="center"/>
    </xf>
    <xf numFmtId="176" fontId="14" fillId="0" borderId="11" xfId="0" applyNumberFormat="1" applyFont="1" applyBorder="1" applyAlignment="1">
      <alignment horizontal="center" vertical="center"/>
    </xf>
    <xf numFmtId="176" fontId="14" fillId="0" borderId="11" xfId="0" applyNumberFormat="1" applyFont="1" applyBorder="1">
      <alignment vertical="center"/>
    </xf>
    <xf numFmtId="176" fontId="14" fillId="2" borderId="11" xfId="0" applyNumberFormat="1" applyFont="1" applyFill="1" applyBorder="1">
      <alignment vertical="center"/>
    </xf>
    <xf numFmtId="176" fontId="14" fillId="2" borderId="23" xfId="0" applyNumberFormat="1" applyFont="1" applyFill="1" applyBorder="1" applyAlignment="1">
      <alignment horizontal="center" vertical="center"/>
    </xf>
    <xf numFmtId="176" fontId="8" fillId="0" borderId="0" xfId="0" applyNumberFormat="1" applyFont="1" applyAlignment="1">
      <alignment horizontal="center" vertical="center"/>
    </xf>
    <xf numFmtId="0" fontId="8" fillId="0" borderId="0" xfId="0" applyNumberFormat="1" applyFont="1" applyBorder="1" applyAlignment="1">
      <alignment horizontal="center" vertical="center"/>
    </xf>
    <xf numFmtId="176" fontId="8" fillId="0" borderId="0" xfId="0" applyNumberFormat="1" applyFont="1" applyBorder="1" applyAlignment="1">
      <alignment horizontal="center" vertical="center"/>
    </xf>
    <xf numFmtId="0" fontId="8" fillId="0" borderId="0" xfId="0" applyNumberFormat="1" applyFont="1" applyAlignment="1">
      <alignment horizontal="center" vertical="center"/>
    </xf>
    <xf numFmtId="0" fontId="21" fillId="0" borderId="0" xfId="0" applyFont="1">
      <alignment vertical="center"/>
    </xf>
    <xf numFmtId="176" fontId="21" fillId="0" borderId="0" xfId="0" applyNumberFormat="1" applyFont="1">
      <alignment vertical="center"/>
    </xf>
    <xf numFmtId="0" fontId="21" fillId="0" borderId="0" xfId="0" applyNumberFormat="1" applyFont="1" applyBorder="1">
      <alignment vertical="center"/>
    </xf>
    <xf numFmtId="176" fontId="21" fillId="0" borderId="0" xfId="0" applyNumberFormat="1" applyFont="1" applyBorder="1">
      <alignment vertical="center"/>
    </xf>
    <xf numFmtId="0" fontId="21" fillId="0" borderId="0" xfId="0" applyNumberFormat="1" applyFont="1">
      <alignment vertical="center"/>
    </xf>
    <xf numFmtId="176" fontId="19" fillId="0" borderId="0" xfId="0" applyNumberFormat="1" applyFont="1" applyBorder="1" applyAlignment="1">
      <alignment horizontal="center" vertical="center"/>
    </xf>
    <xf numFmtId="0" fontId="19" fillId="0" borderId="0" xfId="0" applyNumberFormat="1" applyFont="1" applyBorder="1" applyAlignment="1">
      <alignment horizontal="center" vertical="center"/>
    </xf>
    <xf numFmtId="0" fontId="25" fillId="0" borderId="0" xfId="0" applyFont="1">
      <alignment vertical="center"/>
    </xf>
    <xf numFmtId="176" fontId="25" fillId="0" borderId="0" xfId="0" applyNumberFormat="1" applyFont="1" applyBorder="1" applyAlignment="1">
      <alignment horizontal="center" vertical="center"/>
    </xf>
    <xf numFmtId="0" fontId="25" fillId="0" borderId="0" xfId="0" applyNumberFormat="1" applyFont="1" applyBorder="1" applyAlignment="1">
      <alignment horizontal="center" vertical="center"/>
    </xf>
    <xf numFmtId="176" fontId="15" fillId="2" borderId="11" xfId="0" applyNumberFormat="1" applyFont="1" applyFill="1" applyBorder="1" applyAlignment="1">
      <alignment horizontal="center" vertical="center"/>
    </xf>
    <xf numFmtId="176" fontId="15" fillId="2" borderId="11" xfId="0" applyNumberFormat="1" applyFont="1" applyFill="1" applyBorder="1">
      <alignment vertical="center"/>
    </xf>
    <xf numFmtId="176" fontId="25" fillId="0" borderId="0" xfId="0" applyNumberFormat="1" applyFont="1">
      <alignment vertical="center"/>
    </xf>
    <xf numFmtId="176" fontId="25" fillId="0" borderId="0" xfId="0" applyNumberFormat="1" applyFont="1" applyAlignment="1">
      <alignment horizontal="right" vertical="center"/>
    </xf>
    <xf numFmtId="176" fontId="14" fillId="0" borderId="0" xfId="0" applyNumberFormat="1" applyFont="1" applyBorder="1" applyAlignment="1">
      <alignment horizontal="center" vertical="center"/>
    </xf>
    <xf numFmtId="176" fontId="14" fillId="2" borderId="29" xfId="0" applyNumberFormat="1" applyFont="1" applyFill="1" applyBorder="1">
      <alignment vertical="center"/>
    </xf>
    <xf numFmtId="0" fontId="26" fillId="0" borderId="0" xfId="0" applyNumberFormat="1" applyFont="1" applyBorder="1" applyAlignment="1">
      <alignment horizontal="center" vertical="center" shrinkToFit="1"/>
    </xf>
    <xf numFmtId="0" fontId="21" fillId="0" borderId="0" xfId="0" applyNumberFormat="1" applyFont="1" applyBorder="1" applyAlignment="1">
      <alignment vertical="center"/>
    </xf>
    <xf numFmtId="176" fontId="21" fillId="0" borderId="0" xfId="0" applyNumberFormat="1" applyFont="1" applyBorder="1" applyAlignment="1">
      <alignment vertical="center"/>
    </xf>
    <xf numFmtId="49" fontId="1" fillId="4" borderId="0" xfId="0" applyNumberFormat="1" applyFont="1" applyFill="1" applyBorder="1" applyAlignment="1">
      <alignment horizontal="center"/>
    </xf>
    <xf numFmtId="0" fontId="37" fillId="0" borderId="0" xfId="0" applyFont="1">
      <alignment vertical="center"/>
    </xf>
    <xf numFmtId="0" fontId="0" fillId="5" borderId="0" xfId="0" applyFill="1">
      <alignment vertical="center"/>
    </xf>
    <xf numFmtId="49" fontId="35" fillId="5" borderId="0" xfId="0" applyNumberFormat="1" applyFont="1" applyFill="1" applyBorder="1" applyAlignment="1">
      <alignment horizontal="left" shrinkToFit="1"/>
    </xf>
    <xf numFmtId="49" fontId="36" fillId="5" borderId="0" xfId="0" applyNumberFormat="1" applyFont="1" applyFill="1" applyBorder="1" applyAlignment="1">
      <alignment horizontal="left" shrinkToFit="1"/>
    </xf>
    <xf numFmtId="49" fontId="38" fillId="5" borderId="0" xfId="0" applyNumberFormat="1" applyFont="1" applyFill="1" applyBorder="1" applyAlignment="1">
      <alignment horizontal="left" shrinkToFit="1"/>
    </xf>
    <xf numFmtId="0" fontId="21" fillId="0" borderId="0" xfId="0" applyFont="1" applyProtection="1">
      <alignment vertical="center"/>
      <protection locked="0"/>
    </xf>
    <xf numFmtId="0" fontId="25" fillId="0" borderId="0" xfId="0" applyFont="1" applyProtection="1">
      <alignment vertical="center"/>
      <protection locked="0"/>
    </xf>
    <xf numFmtId="0" fontId="21" fillId="0" borderId="0" xfId="0" applyNumberFormat="1" applyFont="1" applyAlignment="1" applyProtection="1">
      <alignment horizontal="center" vertical="center"/>
      <protection locked="0"/>
    </xf>
    <xf numFmtId="176" fontId="8" fillId="0" borderId="0" xfId="0" applyNumberFormat="1" applyFont="1" applyAlignment="1" applyProtection="1">
      <alignment horizontal="center" vertical="center"/>
      <protection locked="0"/>
    </xf>
    <xf numFmtId="0" fontId="22" fillId="0" borderId="0" xfId="0" applyFont="1" applyBorder="1" applyAlignment="1" applyProtection="1">
      <alignment horizontal="right" vertical="center" shrinkToFit="1"/>
      <protection locked="0"/>
    </xf>
    <xf numFmtId="0" fontId="22" fillId="0" borderId="0" xfId="0" applyFont="1" applyBorder="1" applyAlignment="1" applyProtection="1">
      <alignment horizontal="right" vertical="center"/>
      <protection locked="0"/>
    </xf>
    <xf numFmtId="176" fontId="28" fillId="0" borderId="17" xfId="0" applyNumberFormat="1" applyFont="1" applyBorder="1" applyAlignment="1" applyProtection="1">
      <alignment horizontal="center" vertical="center" wrapText="1"/>
      <protection locked="0"/>
    </xf>
    <xf numFmtId="176" fontId="28" fillId="0" borderId="35" xfId="0" applyNumberFormat="1" applyFont="1" applyBorder="1" applyAlignment="1" applyProtection="1">
      <alignment horizontal="center" vertical="center" wrapText="1"/>
      <protection locked="0"/>
    </xf>
    <xf numFmtId="176" fontId="28" fillId="0" borderId="21" xfId="0" applyNumberFormat="1" applyFont="1" applyBorder="1" applyAlignment="1" applyProtection="1">
      <alignment horizontal="center" vertical="center" wrapText="1"/>
      <protection locked="0"/>
    </xf>
    <xf numFmtId="176" fontId="28" fillId="0" borderId="36" xfId="0" applyNumberFormat="1" applyFont="1" applyBorder="1" applyAlignment="1" applyProtection="1">
      <alignment horizontal="center" vertical="center" wrapText="1"/>
      <protection locked="0"/>
    </xf>
    <xf numFmtId="176" fontId="19" fillId="0" borderId="17" xfId="0" applyNumberFormat="1" applyFont="1" applyBorder="1" applyAlignment="1" applyProtection="1">
      <alignment horizontal="center" vertical="center" shrinkToFit="1"/>
      <protection locked="0"/>
    </xf>
    <xf numFmtId="176" fontId="19" fillId="0" borderId="35" xfId="0" applyNumberFormat="1" applyFont="1" applyBorder="1" applyAlignment="1" applyProtection="1">
      <alignment horizontal="center" vertical="center" shrinkToFit="1"/>
      <protection locked="0"/>
    </xf>
    <xf numFmtId="176" fontId="19" fillId="0" borderId="21" xfId="0" applyNumberFormat="1" applyFont="1" applyBorder="1" applyAlignment="1" applyProtection="1">
      <alignment horizontal="center" vertical="center" shrinkToFit="1"/>
      <protection locked="0"/>
    </xf>
    <xf numFmtId="176" fontId="25" fillId="0" borderId="30" xfId="0" applyNumberFormat="1" applyFont="1" applyBorder="1" applyAlignment="1" applyProtection="1">
      <alignment horizontal="center" vertical="center" shrinkToFit="1"/>
      <protection locked="0"/>
    </xf>
    <xf numFmtId="176" fontId="19" fillId="0" borderId="37" xfId="0" applyNumberFormat="1"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30" fillId="0" borderId="54" xfId="0" applyFont="1" applyBorder="1" applyAlignment="1" applyProtection="1">
      <alignment horizontal="center" vertical="center"/>
      <protection locked="0"/>
    </xf>
    <xf numFmtId="0" fontId="30" fillId="0" borderId="65" xfId="0" applyFont="1" applyBorder="1" applyAlignment="1" applyProtection="1">
      <alignment horizontal="center" vertical="center"/>
      <protection locked="0"/>
    </xf>
    <xf numFmtId="0" fontId="19" fillId="0" borderId="66" xfId="0" applyFont="1" applyBorder="1" applyAlignment="1" applyProtection="1">
      <alignment horizontal="center" vertical="center"/>
      <protection locked="0"/>
    </xf>
    <xf numFmtId="0" fontId="19" fillId="0" borderId="65" xfId="0" applyFont="1" applyBorder="1" applyAlignment="1" applyProtection="1">
      <alignment horizontal="center" vertical="center"/>
      <protection locked="0"/>
    </xf>
    <xf numFmtId="176" fontId="19" fillId="0" borderId="54" xfId="0" applyNumberFormat="1" applyFont="1" applyBorder="1" applyAlignment="1" applyProtection="1">
      <alignment horizontal="right" vertical="center"/>
      <protection locked="0"/>
    </xf>
    <xf numFmtId="176" fontId="19" fillId="0" borderId="54" xfId="0" applyNumberFormat="1" applyFont="1" applyBorder="1" applyAlignment="1" applyProtection="1">
      <alignment horizontal="center" vertical="center"/>
      <protection locked="0"/>
    </xf>
    <xf numFmtId="176" fontId="19" fillId="0" borderId="54" xfId="0" applyNumberFormat="1" applyFont="1" applyBorder="1" applyAlignment="1" applyProtection="1">
      <alignment horizontal="left" vertical="center"/>
      <protection locked="0"/>
    </xf>
    <xf numFmtId="0" fontId="19" fillId="0" borderId="67" xfId="0" applyNumberFormat="1" applyFont="1" applyBorder="1" applyAlignment="1" applyProtection="1">
      <alignment horizontal="center" vertical="center"/>
      <protection locked="0"/>
    </xf>
    <xf numFmtId="0" fontId="19" fillId="0" borderId="79" xfId="0" applyFont="1" applyBorder="1" applyAlignment="1" applyProtection="1">
      <alignment horizontal="center" vertical="center"/>
      <protection locked="0"/>
    </xf>
    <xf numFmtId="0" fontId="8" fillId="0" borderId="0" xfId="0" applyFont="1" applyProtection="1">
      <alignment vertical="center"/>
      <protection locked="0"/>
    </xf>
    <xf numFmtId="0" fontId="22" fillId="0" borderId="0" xfId="0" applyFont="1" applyProtection="1">
      <alignment vertical="center"/>
      <protection locked="0"/>
    </xf>
    <xf numFmtId="176" fontId="22" fillId="0" borderId="0" xfId="0" applyNumberFormat="1" applyFont="1" applyProtection="1">
      <alignment vertical="center"/>
      <protection locked="0"/>
    </xf>
    <xf numFmtId="0" fontId="22" fillId="0" borderId="0" xfId="0" applyNumberFormat="1" applyFont="1" applyProtection="1">
      <alignment vertical="center"/>
      <protection locked="0"/>
    </xf>
    <xf numFmtId="0" fontId="8"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8" fillId="0" borderId="0" xfId="0" applyNumberFormat="1" applyFont="1" applyAlignment="1" applyProtection="1">
      <alignment horizontal="center" vertical="center"/>
      <protection locked="0"/>
    </xf>
    <xf numFmtId="180" fontId="22" fillId="0" borderId="0" xfId="0" applyNumberFormat="1" applyFont="1" applyAlignment="1" applyProtection="1">
      <alignment horizontal="center" vertical="center" shrinkToFit="1"/>
      <protection locked="0"/>
    </xf>
    <xf numFmtId="176" fontId="21" fillId="0" borderId="0" xfId="0" applyNumberFormat="1" applyFont="1" applyProtection="1">
      <alignment vertical="center"/>
      <protection locked="0"/>
    </xf>
    <xf numFmtId="176" fontId="26" fillId="0" borderId="0" xfId="2" applyNumberFormat="1" applyFont="1" applyProtection="1">
      <alignment vertical="center"/>
      <protection locked="0"/>
    </xf>
    <xf numFmtId="0" fontId="34" fillId="0" borderId="0" xfId="0" applyFont="1" applyProtection="1">
      <alignment vertical="center"/>
      <protection locked="0"/>
    </xf>
    <xf numFmtId="14" fontId="34" fillId="0" borderId="0" xfId="0" applyNumberFormat="1" applyFont="1" applyProtection="1">
      <alignment vertical="center"/>
      <protection locked="0"/>
    </xf>
    <xf numFmtId="0" fontId="21" fillId="0" borderId="0" xfId="0" applyNumberFormat="1" applyFont="1" applyProtection="1">
      <alignment vertical="center"/>
      <protection locked="0"/>
    </xf>
    <xf numFmtId="0" fontId="31" fillId="0" borderId="0" xfId="0" applyFont="1" applyProtection="1">
      <alignment vertical="center"/>
      <protection locked="0"/>
    </xf>
    <xf numFmtId="176" fontId="33" fillId="0" borderId="0" xfId="0" applyNumberFormat="1" applyFont="1" applyFill="1" applyProtection="1">
      <alignment vertical="center"/>
      <protection locked="0"/>
    </xf>
    <xf numFmtId="0" fontId="21"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176" fontId="21" fillId="0" borderId="0" xfId="0" applyNumberFormat="1" applyFont="1" applyAlignment="1" applyProtection="1">
      <alignment vertical="center"/>
      <protection locked="0"/>
    </xf>
    <xf numFmtId="176" fontId="26" fillId="0" borderId="0" xfId="2" applyNumberFormat="1" applyFont="1" applyAlignment="1" applyProtection="1">
      <alignment vertical="center"/>
      <protection locked="0"/>
    </xf>
    <xf numFmtId="0" fontId="21" fillId="0" borderId="0" xfId="0" applyNumberFormat="1" applyFont="1" applyAlignment="1" applyProtection="1">
      <alignment vertical="center"/>
      <protection locked="0"/>
    </xf>
    <xf numFmtId="176" fontId="27" fillId="0" borderId="0" xfId="0" applyNumberFormat="1" applyFont="1" applyAlignment="1" applyProtection="1">
      <alignment vertical="center"/>
      <protection locked="0"/>
    </xf>
    <xf numFmtId="0" fontId="32" fillId="0" borderId="0" xfId="0" applyFont="1" applyAlignment="1" applyProtection="1">
      <alignment horizontal="right" vertical="center"/>
      <protection locked="0"/>
    </xf>
    <xf numFmtId="0" fontId="32" fillId="0" borderId="0" xfId="0" applyFont="1" applyProtection="1">
      <alignment vertical="center"/>
      <protection locked="0"/>
    </xf>
    <xf numFmtId="176" fontId="28" fillId="0" borderId="56" xfId="0" applyNumberFormat="1" applyFont="1" applyBorder="1" applyAlignment="1" applyProtection="1">
      <alignment horizontal="center" vertical="center" wrapText="1"/>
      <protection locked="0"/>
    </xf>
    <xf numFmtId="176" fontId="28" fillId="0" borderId="82" xfId="0" applyNumberFormat="1" applyFont="1" applyBorder="1" applyAlignment="1" applyProtection="1">
      <alignment horizontal="center" vertical="center" wrapText="1"/>
      <protection locked="0"/>
    </xf>
    <xf numFmtId="176" fontId="19" fillId="0" borderId="61" xfId="0" applyNumberFormat="1" applyFont="1" applyBorder="1" applyAlignment="1" applyProtection="1">
      <alignment horizontal="center" vertical="center" shrinkToFit="1"/>
      <protection locked="0"/>
    </xf>
    <xf numFmtId="176" fontId="19" fillId="0" borderId="84" xfId="0" applyNumberFormat="1" applyFont="1" applyBorder="1" applyAlignment="1" applyProtection="1">
      <alignment horizontal="center" vertical="center" shrinkToFit="1"/>
      <protection locked="0"/>
    </xf>
    <xf numFmtId="176" fontId="19" fillId="0" borderId="63" xfId="0" applyNumberFormat="1" applyFont="1" applyBorder="1" applyAlignment="1" applyProtection="1">
      <alignment horizontal="center" vertical="center" shrinkToFit="1"/>
      <protection locked="0"/>
    </xf>
    <xf numFmtId="176" fontId="19" fillId="0" borderId="15" xfId="0" applyNumberFormat="1" applyFont="1" applyFill="1" applyBorder="1" applyAlignment="1" applyProtection="1">
      <alignment horizontal="center" vertical="center" shrinkToFit="1"/>
      <protection locked="0"/>
    </xf>
    <xf numFmtId="176" fontId="19" fillId="0" borderId="17" xfId="0" applyNumberFormat="1" applyFont="1" applyFill="1" applyBorder="1" applyAlignment="1" applyProtection="1">
      <alignment horizontal="center" vertical="center" shrinkToFit="1"/>
      <protection locked="0"/>
    </xf>
    <xf numFmtId="176" fontId="25" fillId="0" borderId="33" xfId="0" applyNumberFormat="1" applyFont="1" applyFill="1" applyBorder="1" applyAlignment="1" applyProtection="1">
      <alignment horizontal="center" vertical="center" shrinkToFit="1"/>
      <protection locked="0"/>
    </xf>
    <xf numFmtId="176" fontId="25" fillId="0" borderId="34" xfId="0" applyNumberFormat="1" applyFont="1" applyFill="1" applyBorder="1" applyAlignment="1" applyProtection="1">
      <alignment horizontal="center" vertical="center" shrinkToFit="1"/>
      <protection locked="0"/>
    </xf>
    <xf numFmtId="176" fontId="19" fillId="0" borderId="86" xfId="0" applyNumberFormat="1" applyFont="1" applyFill="1" applyBorder="1" applyAlignment="1" applyProtection="1">
      <alignment horizontal="center" vertical="center" shrinkToFit="1"/>
      <protection locked="0"/>
    </xf>
    <xf numFmtId="176" fontId="19" fillId="0" borderId="87" xfId="0" applyNumberFormat="1" applyFont="1" applyFill="1" applyBorder="1" applyAlignment="1" applyProtection="1">
      <alignment horizontal="center" vertical="center" shrinkToFit="1"/>
      <protection locked="0"/>
    </xf>
    <xf numFmtId="176" fontId="19" fillId="0" borderId="88" xfId="0" applyNumberFormat="1" applyFont="1" applyFill="1" applyBorder="1" applyAlignment="1" applyProtection="1">
      <alignment horizontal="center" vertical="center" shrinkToFit="1"/>
      <protection locked="0"/>
    </xf>
    <xf numFmtId="176" fontId="28" fillId="0" borderId="20" xfId="0" applyNumberFormat="1" applyFont="1" applyBorder="1" applyAlignment="1" applyProtection="1">
      <alignment horizontal="center" vertical="center" wrapText="1"/>
      <protection locked="0"/>
    </xf>
    <xf numFmtId="176" fontId="28" fillId="0" borderId="89" xfId="0" applyNumberFormat="1" applyFont="1" applyBorder="1" applyAlignment="1" applyProtection="1">
      <alignment horizontal="center" vertical="center" wrapText="1"/>
      <protection locked="0"/>
    </xf>
    <xf numFmtId="176" fontId="19" fillId="0" borderId="68" xfId="0" applyNumberFormat="1" applyFont="1" applyBorder="1" applyAlignment="1" applyProtection="1">
      <alignment horizontal="center" vertical="center" shrinkToFit="1"/>
      <protection locked="0"/>
    </xf>
    <xf numFmtId="176" fontId="25" fillId="0" borderId="90" xfId="0" applyNumberFormat="1" applyFont="1" applyBorder="1" applyAlignment="1" applyProtection="1">
      <alignment horizontal="center" vertical="center" shrinkToFit="1"/>
      <protection locked="0"/>
    </xf>
    <xf numFmtId="176" fontId="19" fillId="0" borderId="20" xfId="0" applyNumberFormat="1" applyFont="1" applyBorder="1" applyAlignment="1" applyProtection="1">
      <alignment horizontal="center" vertical="center" shrinkToFit="1"/>
      <protection locked="0"/>
    </xf>
    <xf numFmtId="176" fontId="19" fillId="0" borderId="90" xfId="0" applyNumberFormat="1" applyFont="1" applyBorder="1" applyAlignment="1" applyProtection="1">
      <alignment horizontal="center" vertical="center" shrinkToFit="1"/>
      <protection locked="0"/>
    </xf>
    <xf numFmtId="176" fontId="25" fillId="0" borderId="37" xfId="0" applyNumberFormat="1" applyFont="1" applyBorder="1" applyAlignment="1" applyProtection="1">
      <alignment horizontal="center" vertical="center" shrinkToFit="1"/>
      <protection locked="0"/>
    </xf>
    <xf numFmtId="176" fontId="25" fillId="0" borderId="91" xfId="0" applyNumberFormat="1" applyFont="1" applyBorder="1" applyAlignment="1" applyProtection="1">
      <alignment horizontal="center" vertical="center" shrinkToFit="1"/>
      <protection locked="0"/>
    </xf>
    <xf numFmtId="176" fontId="25" fillId="0" borderId="92" xfId="0" applyNumberFormat="1" applyFont="1" applyBorder="1" applyAlignment="1" applyProtection="1">
      <alignment horizontal="center" vertical="center" shrinkToFit="1"/>
      <protection locked="0"/>
    </xf>
    <xf numFmtId="176" fontId="19" fillId="0" borderId="34" xfId="0" applyNumberFormat="1" applyFont="1" applyBorder="1" applyAlignment="1" applyProtection="1">
      <alignment horizontal="center" vertical="center" shrinkToFit="1"/>
      <protection locked="0"/>
    </xf>
    <xf numFmtId="176" fontId="19" fillId="0" borderId="91" xfId="0" applyNumberFormat="1" applyFont="1" applyBorder="1" applyAlignment="1" applyProtection="1">
      <alignment horizontal="center" vertical="center" shrinkToFit="1"/>
      <protection locked="0"/>
    </xf>
    <xf numFmtId="0" fontId="21" fillId="0" borderId="0" xfId="0" applyFont="1" applyFill="1" applyBorder="1" applyAlignment="1" applyProtection="1">
      <alignment horizontal="right" vertical="center"/>
      <protection locked="0"/>
    </xf>
    <xf numFmtId="176" fontId="21" fillId="0" borderId="0" xfId="0" applyNumberFormat="1" applyFont="1" applyFill="1" applyBorder="1" applyAlignment="1">
      <alignment horizontal="right" vertical="center"/>
    </xf>
    <xf numFmtId="0" fontId="21" fillId="0" borderId="0" xfId="0" applyNumberFormat="1" applyFont="1" applyFill="1" applyBorder="1" applyAlignment="1">
      <alignment horizontal="right" vertical="center"/>
    </xf>
    <xf numFmtId="0" fontId="24" fillId="0" borderId="0" xfId="1" applyFont="1" applyFill="1" applyBorder="1" applyAlignment="1" applyProtection="1">
      <alignment horizontal="center" vertical="center"/>
    </xf>
    <xf numFmtId="0" fontId="24" fillId="0" borderId="0" xfId="0" applyFont="1" applyFill="1" applyBorder="1" applyAlignment="1">
      <alignment horizontal="center" vertical="center"/>
    </xf>
    <xf numFmtId="0" fontId="21" fillId="0" borderId="0" xfId="0" applyFont="1" applyFill="1">
      <alignment vertical="center"/>
    </xf>
    <xf numFmtId="0" fontId="21" fillId="0" borderId="0" xfId="0" applyFont="1" applyFill="1" applyAlignment="1">
      <alignment horizontal="center" vertical="center"/>
    </xf>
    <xf numFmtId="0" fontId="21" fillId="0" borderId="0" xfId="0" applyFont="1" applyFill="1" applyProtection="1">
      <alignment vertical="center"/>
      <protection locked="0"/>
    </xf>
    <xf numFmtId="176" fontId="21" fillId="0" borderId="0" xfId="0" applyNumberFormat="1" applyFont="1" applyFill="1">
      <alignment vertical="center"/>
    </xf>
    <xf numFmtId="176" fontId="21" fillId="0" borderId="0" xfId="0" applyNumberFormat="1" applyFont="1" applyFill="1" applyAlignment="1">
      <alignment horizontal="right" vertical="center"/>
    </xf>
    <xf numFmtId="176" fontId="21" fillId="0" borderId="0" xfId="0" applyNumberFormat="1" applyFont="1" applyFill="1" applyBorder="1" applyAlignment="1">
      <alignment horizontal="center" vertical="center" shrinkToFit="1"/>
    </xf>
    <xf numFmtId="0" fontId="21" fillId="0" borderId="0" xfId="0" applyNumberFormat="1" applyFont="1" applyFill="1" applyBorder="1" applyAlignment="1">
      <alignment horizontal="center" vertical="center" shrinkToFit="1"/>
    </xf>
    <xf numFmtId="0" fontId="0" fillId="0" borderId="0" xfId="0" applyFill="1">
      <alignment vertical="center"/>
    </xf>
    <xf numFmtId="0" fontId="37" fillId="0" borderId="0" xfId="0" applyFont="1" applyFill="1">
      <alignment vertical="center"/>
    </xf>
    <xf numFmtId="176" fontId="19" fillId="0" borderId="96" xfId="0" applyNumberFormat="1" applyFont="1" applyFill="1" applyBorder="1" applyAlignment="1" applyProtection="1">
      <alignment horizontal="center" vertical="center" shrinkToFit="1"/>
      <protection locked="0"/>
    </xf>
    <xf numFmtId="0" fontId="14" fillId="7" borderId="0" xfId="0" applyFont="1" applyFill="1" applyAlignment="1">
      <alignment vertical="center" wrapText="1"/>
    </xf>
    <xf numFmtId="0" fontId="14" fillId="7" borderId="0" xfId="0" applyFont="1" applyFill="1">
      <alignment vertical="center"/>
    </xf>
    <xf numFmtId="176" fontId="8" fillId="0" borderId="0" xfId="0" applyNumberFormat="1" applyFont="1" applyFill="1" applyAlignment="1">
      <alignment horizontal="center" vertical="center"/>
    </xf>
    <xf numFmtId="0" fontId="0" fillId="0" borderId="0" xfId="0" applyFill="1" applyAlignment="1">
      <alignment horizontal="center" vertical="center"/>
    </xf>
    <xf numFmtId="176" fontId="21" fillId="0" borderId="0" xfId="0" applyNumberFormat="1" applyFont="1" applyFill="1" applyAlignment="1">
      <alignment horizontal="center" vertical="center"/>
    </xf>
    <xf numFmtId="176" fontId="21" fillId="0" borderId="0" xfId="0" applyNumberFormat="1" applyFont="1" applyFill="1" applyAlignment="1">
      <alignment vertical="center"/>
    </xf>
    <xf numFmtId="176" fontId="28" fillId="0" borderId="22" xfId="0" applyNumberFormat="1" applyFont="1" applyFill="1" applyBorder="1" applyAlignment="1" applyProtection="1">
      <alignment horizontal="center" vertical="center" wrapText="1"/>
      <protection locked="0"/>
    </xf>
    <xf numFmtId="176" fontId="28" fillId="0" borderId="15" xfId="0" applyNumberFormat="1" applyFont="1" applyFill="1" applyBorder="1" applyAlignment="1" applyProtection="1">
      <alignment horizontal="center" vertical="center" wrapText="1"/>
      <protection locked="0"/>
    </xf>
    <xf numFmtId="176" fontId="28" fillId="0" borderId="57"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176" fontId="19" fillId="0" borderId="95" xfId="0" applyNumberFormat="1" applyFont="1" applyFill="1" applyBorder="1" applyAlignment="1" applyProtection="1">
      <alignment horizontal="center" vertical="center" shrinkToFit="1"/>
      <protection locked="0"/>
    </xf>
    <xf numFmtId="0" fontId="19" fillId="0" borderId="78" xfId="0" applyFont="1" applyFill="1" applyBorder="1" applyAlignment="1" applyProtection="1">
      <alignment horizontal="center" vertical="center"/>
      <protection locked="0"/>
    </xf>
    <xf numFmtId="0" fontId="30" fillId="0" borderId="65" xfId="0" applyFont="1" applyFill="1" applyBorder="1" applyAlignment="1" applyProtection="1">
      <alignment horizontal="center" vertical="center"/>
      <protection locked="0"/>
    </xf>
    <xf numFmtId="176" fontId="22" fillId="0" borderId="0" xfId="0" applyNumberFormat="1" applyFont="1" applyFill="1" applyProtection="1">
      <alignment vertical="center"/>
      <protection locked="0"/>
    </xf>
    <xf numFmtId="176" fontId="22" fillId="0" borderId="0" xfId="0" applyNumberFormat="1" applyFont="1" applyFill="1" applyAlignment="1" applyProtection="1">
      <alignment horizontal="center" vertical="center"/>
      <protection locked="0"/>
    </xf>
    <xf numFmtId="0" fontId="22" fillId="0" borderId="0" xfId="0" applyNumberFormat="1" applyFont="1" applyFill="1" applyAlignment="1" applyProtection="1">
      <alignment horizontal="center" vertical="center"/>
      <protection locked="0"/>
    </xf>
    <xf numFmtId="176" fontId="21" fillId="0" borderId="0" xfId="0" applyNumberFormat="1" applyFont="1" applyFill="1" applyProtection="1">
      <alignment vertical="center"/>
      <protection locked="0"/>
    </xf>
    <xf numFmtId="176" fontId="21" fillId="0" borderId="0" xfId="0" applyNumberFormat="1" applyFont="1" applyFill="1" applyAlignment="1" applyProtection="1">
      <alignment vertical="center"/>
      <protection locked="0"/>
    </xf>
    <xf numFmtId="0" fontId="22" fillId="0" borderId="0" xfId="0" applyNumberFormat="1" applyFont="1" applyAlignment="1" applyProtection="1">
      <alignment horizontal="center" vertical="center"/>
      <protection locked="0"/>
    </xf>
    <xf numFmtId="176"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2" fillId="0" borderId="0" xfId="0" applyNumberFormat="1" applyFont="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0" fontId="0" fillId="0" borderId="0" xfId="0" applyAlignment="1">
      <alignment horizontal="center" vertical="center" shrinkToFit="1"/>
    </xf>
    <xf numFmtId="176" fontId="21" fillId="0" borderId="0" xfId="0" applyNumberFormat="1" applyFont="1" applyBorder="1" applyAlignment="1">
      <alignment horizontal="center" vertical="center" wrapText="1"/>
    </xf>
    <xf numFmtId="0" fontId="21" fillId="0" borderId="0" xfId="0" applyFont="1" applyAlignment="1" applyProtection="1">
      <alignment horizontal="center" vertical="center"/>
      <protection locked="0"/>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2" fillId="0" borderId="0" xfId="0" applyNumberFormat="1" applyFont="1" applyAlignment="1" applyProtection="1">
      <alignment horizontal="center" vertical="center"/>
      <protection locked="0"/>
    </xf>
    <xf numFmtId="176"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2" fillId="0" borderId="0" xfId="0" applyNumberFormat="1" applyFont="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0" fontId="0" fillId="0" borderId="0" xfId="0" applyAlignment="1">
      <alignment horizontal="center" vertical="center" shrinkToFit="1"/>
    </xf>
    <xf numFmtId="176" fontId="21" fillId="0" borderId="0" xfId="0" applyNumberFormat="1" applyFont="1" applyBorder="1" applyAlignment="1">
      <alignment horizontal="center" vertical="center" wrapText="1"/>
    </xf>
    <xf numFmtId="0" fontId="21" fillId="0" borderId="0" xfId="0" applyFont="1" applyAlignment="1" applyProtection="1">
      <alignment horizontal="center" vertical="center"/>
      <protection locked="0"/>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0" fontId="21" fillId="0" borderId="0" xfId="0" applyNumberFormat="1" applyFont="1" applyBorder="1" applyAlignment="1">
      <alignment horizontal="center" vertical="center"/>
    </xf>
    <xf numFmtId="176" fontId="15" fillId="0" borderId="11" xfId="0" applyNumberFormat="1" applyFont="1" applyBorder="1" applyAlignment="1">
      <alignment horizontal="center" vertical="center"/>
    </xf>
    <xf numFmtId="0" fontId="21" fillId="0" borderId="0" xfId="0" applyFont="1" applyAlignment="1">
      <alignment horizontal="center" vertical="center"/>
    </xf>
    <xf numFmtId="0" fontId="22" fillId="0" borderId="0" xfId="0" applyNumberFormat="1" applyFont="1" applyAlignment="1" applyProtection="1">
      <alignment horizontal="center" vertical="center"/>
      <protection locked="0"/>
    </xf>
    <xf numFmtId="176" fontId="21"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protection locked="0"/>
    </xf>
    <xf numFmtId="176" fontId="19" fillId="5" borderId="81" xfId="0" applyNumberFormat="1" applyFont="1" applyFill="1" applyBorder="1" applyAlignment="1" applyProtection="1">
      <alignment horizontal="center" vertical="center"/>
      <protection locked="0"/>
    </xf>
    <xf numFmtId="176" fontId="19" fillId="5" borderId="9" xfId="0" applyNumberFormat="1" applyFont="1" applyFill="1" applyBorder="1" applyAlignment="1" applyProtection="1">
      <alignment horizontal="center" vertical="center"/>
      <protection locked="0"/>
    </xf>
    <xf numFmtId="0" fontId="21" fillId="0" borderId="0" xfId="0" applyFont="1" applyAlignment="1" applyProtection="1">
      <alignment horizontal="center" vertical="center" wrapText="1"/>
      <protection locked="0"/>
    </xf>
    <xf numFmtId="0" fontId="0" fillId="0" borderId="0" xfId="0" applyAlignment="1" applyProtection="1">
      <alignment horizontal="center" vertical="center"/>
      <protection locked="0"/>
    </xf>
    <xf numFmtId="176" fontId="40" fillId="0" borderId="0" xfId="0" applyNumberFormat="1"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0" fillId="0" borderId="0" xfId="0" applyNumberFormat="1" applyAlignment="1" applyProtection="1">
      <alignment horizontal="center" vertical="center"/>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2"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0" fillId="0" borderId="0" xfId="0" applyNumberFormat="1" applyAlignment="1">
      <alignment horizontal="center" vertical="center"/>
    </xf>
    <xf numFmtId="176" fontId="22" fillId="0" borderId="0" xfId="0" applyNumberFormat="1" applyFont="1" applyAlignment="1" applyProtection="1">
      <alignment horizontal="center" vertical="center"/>
      <protection locked="0"/>
    </xf>
    <xf numFmtId="176" fontId="21" fillId="6" borderId="0" xfId="0" applyNumberFormat="1" applyFont="1" applyFill="1" applyAlignment="1">
      <alignment vertical="center"/>
    </xf>
    <xf numFmtId="176" fontId="0" fillId="6" borderId="0" xfId="0" applyNumberFormat="1" applyFill="1" applyAlignment="1">
      <alignment vertical="center"/>
    </xf>
    <xf numFmtId="0" fontId="21" fillId="7" borderId="0" xfId="0" applyFont="1" applyFill="1" applyAlignment="1">
      <alignment vertical="center"/>
    </xf>
    <xf numFmtId="0" fontId="0" fillId="7" borderId="0" xfId="0" applyFill="1" applyAlignment="1">
      <alignment vertical="center"/>
    </xf>
    <xf numFmtId="176" fontId="19" fillId="0" borderId="32" xfId="0" applyNumberFormat="1" applyFont="1" applyBorder="1" applyAlignment="1" applyProtection="1">
      <alignment horizontal="left" vertical="center" shrinkToFit="1"/>
      <protection locked="0"/>
    </xf>
    <xf numFmtId="176" fontId="19" fillId="0" borderId="13" xfId="0" applyNumberFormat="1" applyFont="1" applyBorder="1" applyAlignment="1" applyProtection="1">
      <alignment horizontal="left" vertical="center" shrinkToFit="1"/>
      <protection locked="0"/>
    </xf>
    <xf numFmtId="176" fontId="19" fillId="0" borderId="49" xfId="0" applyNumberFormat="1" applyFont="1" applyBorder="1" applyAlignment="1" applyProtection="1">
      <alignment horizontal="left" vertical="center" shrinkToFit="1"/>
      <protection locked="0"/>
    </xf>
    <xf numFmtId="176" fontId="21" fillId="0" borderId="0" xfId="0" applyNumberFormat="1" applyFont="1" applyBorder="1" applyAlignment="1">
      <alignment horizontal="center" vertical="center" shrinkToFit="1"/>
    </xf>
    <xf numFmtId="0" fontId="0" fillId="0" borderId="0" xfId="0" applyAlignment="1">
      <alignment horizontal="center" vertical="center" shrinkToFit="1"/>
    </xf>
    <xf numFmtId="176" fontId="21" fillId="0" borderId="0" xfId="0" applyNumberFormat="1" applyFont="1" applyAlignment="1">
      <alignment horizontal="center" vertical="center" shrinkToFit="1"/>
    </xf>
    <xf numFmtId="0" fontId="19" fillId="0" borderId="77" xfId="0" applyFont="1" applyBorder="1" applyAlignment="1" applyProtection="1">
      <alignment horizontal="center" vertical="center"/>
      <protection locked="0"/>
    </xf>
    <xf numFmtId="0" fontId="30" fillId="0" borderId="78" xfId="0" applyFont="1" applyBorder="1" applyAlignment="1" applyProtection="1">
      <alignment horizontal="center" vertical="center"/>
      <protection locked="0"/>
    </xf>
    <xf numFmtId="0" fontId="19" fillId="0" borderId="66" xfId="0" applyFont="1" applyBorder="1" applyAlignment="1" applyProtection="1">
      <alignment horizontal="center" vertical="center" wrapText="1"/>
      <protection locked="0"/>
    </xf>
    <xf numFmtId="0" fontId="0" fillId="0" borderId="5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176" fontId="19" fillId="0" borderId="66" xfId="0" applyNumberFormat="1" applyFont="1" applyBorder="1" applyAlignment="1" applyProtection="1">
      <alignment horizontal="center" vertical="center"/>
      <protection locked="0"/>
    </xf>
    <xf numFmtId="0" fontId="25" fillId="0" borderId="54" xfId="0" applyFont="1" applyBorder="1" applyAlignment="1" applyProtection="1">
      <alignment horizontal="center" vertical="center"/>
      <protection locked="0"/>
    </xf>
    <xf numFmtId="0" fontId="19" fillId="0" borderId="53" xfId="0" applyFont="1" applyBorder="1" applyAlignment="1" applyProtection="1">
      <alignment horizontal="center" vertical="center" wrapText="1" shrinkToFit="1"/>
      <protection locked="0"/>
    </xf>
    <xf numFmtId="0" fontId="25" fillId="0" borderId="54" xfId="0" applyFont="1" applyBorder="1" applyAlignment="1" applyProtection="1">
      <alignment horizontal="center" vertical="center" wrapText="1" shrinkToFit="1"/>
      <protection locked="0"/>
    </xf>
    <xf numFmtId="0" fontId="22" fillId="0" borderId="54" xfId="0" applyFont="1" applyBorder="1" applyAlignment="1" applyProtection="1">
      <alignment horizontal="center" vertical="center"/>
      <protection locked="0"/>
    </xf>
    <xf numFmtId="0" fontId="18" fillId="0" borderId="54" xfId="0" applyFont="1" applyBorder="1" applyAlignment="1" applyProtection="1">
      <alignment horizontal="center" vertical="center"/>
      <protection locked="0"/>
    </xf>
    <xf numFmtId="0" fontId="18" fillId="0" borderId="55" xfId="0" applyFont="1" applyBorder="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25" fillId="0" borderId="0" xfId="0" applyFont="1" applyAlignment="1" applyProtection="1">
      <alignment vertical="center"/>
      <protection locked="0"/>
    </xf>
    <xf numFmtId="0" fontId="25" fillId="0" borderId="0" xfId="0" applyFont="1" applyAlignment="1">
      <alignment vertical="center"/>
    </xf>
    <xf numFmtId="0" fontId="0" fillId="0" borderId="0" xfId="0" applyFont="1" applyAlignment="1">
      <alignment horizontal="center" vertical="center"/>
    </xf>
    <xf numFmtId="176" fontId="26" fillId="3" borderId="0" xfId="0" applyNumberFormat="1" applyFont="1" applyFill="1" applyBorder="1" applyAlignment="1">
      <alignment horizontal="center" vertical="center"/>
    </xf>
    <xf numFmtId="0" fontId="0" fillId="3" borderId="0" xfId="0" applyFont="1" applyFill="1" applyAlignment="1">
      <alignment horizontal="center" vertical="center"/>
    </xf>
    <xf numFmtId="176" fontId="19" fillId="0" borderId="62" xfId="0" applyNumberFormat="1" applyFont="1" applyBorder="1" applyAlignment="1" applyProtection="1">
      <alignment horizontal="center" vertical="center"/>
      <protection locked="0"/>
    </xf>
    <xf numFmtId="176" fontId="25" fillId="0" borderId="29" xfId="0" applyNumberFormat="1" applyFont="1" applyBorder="1" applyAlignment="1" applyProtection="1">
      <alignment horizontal="center" vertical="center"/>
      <protection locked="0"/>
    </xf>
    <xf numFmtId="176" fontId="19" fillId="0" borderId="61" xfId="0" applyNumberFormat="1" applyFont="1" applyBorder="1" applyAlignment="1" applyProtection="1">
      <alignment horizontal="center" vertical="center"/>
      <protection locked="0"/>
    </xf>
    <xf numFmtId="176" fontId="25" fillId="0" borderId="19" xfId="0" applyNumberFormat="1" applyFont="1" applyBorder="1" applyAlignment="1" applyProtection="1">
      <alignment horizontal="center" vertical="center"/>
      <protection locked="0"/>
    </xf>
    <xf numFmtId="176" fontId="19" fillId="0" borderId="63" xfId="0" applyNumberFormat="1" applyFont="1" applyBorder="1" applyAlignment="1" applyProtection="1">
      <alignment horizontal="center" vertical="center"/>
      <protection locked="0"/>
    </xf>
    <xf numFmtId="176" fontId="25" fillId="0" borderId="64" xfId="0" applyNumberFormat="1" applyFont="1" applyBorder="1" applyAlignment="1" applyProtection="1">
      <alignment horizontal="center" vertical="center"/>
      <protection locked="0"/>
    </xf>
    <xf numFmtId="0" fontId="19" fillId="0" borderId="68" xfId="0" applyFont="1" applyBorder="1" applyAlignment="1" applyProtection="1">
      <alignment horizontal="center" vertical="center" wrapText="1" shrinkToFit="1"/>
      <protection locked="0"/>
    </xf>
    <xf numFmtId="0" fontId="25" fillId="0" borderId="59" xfId="0" applyFont="1" applyBorder="1" applyAlignment="1" applyProtection="1">
      <alignment horizontal="center" vertical="center" wrapText="1" shrinkToFit="1"/>
      <protection locked="0"/>
    </xf>
    <xf numFmtId="0" fontId="0" fillId="0" borderId="59" xfId="0" applyBorder="1" applyAlignment="1" applyProtection="1">
      <alignment horizontal="center" vertical="center"/>
      <protection locked="0"/>
    </xf>
    <xf numFmtId="0" fontId="25" fillId="0" borderId="32" xfId="0" applyFont="1" applyBorder="1" applyAlignment="1" applyProtection="1">
      <alignment horizontal="center" vertical="center" wrapText="1" shrinkToFit="1"/>
      <protection locked="0"/>
    </xf>
    <xf numFmtId="0" fontId="25" fillId="0" borderId="13" xfId="0" applyFont="1" applyBorder="1" applyAlignment="1" applyProtection="1">
      <alignment horizontal="center" vertical="center" wrapText="1" shrinkToFit="1"/>
      <protection locked="0"/>
    </xf>
    <xf numFmtId="0" fontId="0" fillId="0" borderId="13" xfId="0" applyBorder="1" applyAlignment="1" applyProtection="1">
      <alignment horizontal="center" vertical="center"/>
      <protection locked="0"/>
    </xf>
    <xf numFmtId="0" fontId="22" fillId="0" borderId="59" xfId="0" applyFont="1" applyBorder="1" applyAlignment="1" applyProtection="1">
      <alignment horizontal="center" vertical="center"/>
      <protection locked="0"/>
    </xf>
    <xf numFmtId="0" fontId="18" fillId="0" borderId="59" xfId="0" applyFont="1" applyBorder="1" applyAlignment="1" applyProtection="1">
      <alignment horizontal="center" vertical="center"/>
      <protection locked="0"/>
    </xf>
    <xf numFmtId="0" fontId="18" fillId="0" borderId="69" xfId="0" applyFont="1" applyBorder="1" applyAlignment="1" applyProtection="1">
      <alignment horizontal="center" vertical="center"/>
      <protection locked="0"/>
    </xf>
    <xf numFmtId="0" fontId="18" fillId="0" borderId="13"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9" fillId="0" borderId="58" xfId="0" applyFont="1" applyBorder="1" applyAlignment="1" applyProtection="1">
      <alignment horizontal="center" vertical="center"/>
      <protection locked="0"/>
    </xf>
    <xf numFmtId="0" fontId="30" fillId="0" borderId="59" xfId="0" applyFont="1" applyBorder="1" applyAlignment="1" applyProtection="1">
      <alignment horizontal="center" vertical="center"/>
      <protection locked="0"/>
    </xf>
    <xf numFmtId="0" fontId="30" fillId="0" borderId="60" xfId="0" applyFont="1" applyBorder="1" applyAlignment="1" applyProtection="1">
      <alignment horizontal="center" vertical="center"/>
      <protection locked="0"/>
    </xf>
    <xf numFmtId="0" fontId="30" fillId="0" borderId="52" xfId="0"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25" fillId="0" borderId="61" xfId="0" applyFont="1" applyBorder="1" applyAlignment="1" applyProtection="1">
      <alignment horizontal="center" vertical="center"/>
      <protection locked="0"/>
    </xf>
    <xf numFmtId="0" fontId="30" fillId="0" borderId="19" xfId="0" applyFont="1"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176" fontId="21" fillId="0" borderId="0" xfId="0" applyNumberFormat="1" applyFont="1" applyAlignment="1">
      <alignment vertical="center"/>
    </xf>
    <xf numFmtId="176" fontId="0" fillId="0" borderId="0" xfId="0" applyNumberFormat="1" applyAlignment="1">
      <alignment vertical="center"/>
    </xf>
    <xf numFmtId="176" fontId="21" fillId="0" borderId="0" xfId="0" applyNumberFormat="1" applyFont="1" applyAlignment="1">
      <alignment horizontal="right" vertical="center"/>
    </xf>
    <xf numFmtId="176" fontId="0" fillId="0" borderId="0" xfId="0" applyNumberFormat="1" applyAlignment="1">
      <alignment horizontal="right" vertical="center"/>
    </xf>
    <xf numFmtId="176" fontId="24" fillId="3" borderId="0" xfId="0" applyNumberFormat="1" applyFont="1" applyFill="1" applyAlignment="1">
      <alignment vertical="center"/>
    </xf>
    <xf numFmtId="176" fontId="13" fillId="3" borderId="0" xfId="0" applyNumberFormat="1" applyFont="1" applyFill="1" applyAlignment="1">
      <alignment vertical="center"/>
    </xf>
    <xf numFmtId="0" fontId="21" fillId="0" borderId="0" xfId="0" applyFont="1" applyAlignment="1">
      <alignment vertical="center"/>
    </xf>
    <xf numFmtId="0" fontId="21" fillId="0" borderId="0" xfId="0" applyFont="1" applyAlignment="1" applyProtection="1">
      <alignment vertical="center"/>
      <protection locked="0"/>
    </xf>
    <xf numFmtId="176" fontId="21" fillId="3" borderId="0" xfId="0" applyNumberFormat="1" applyFont="1" applyFill="1" applyBorder="1" applyAlignment="1">
      <alignment horizontal="center" vertical="center" shrinkToFit="1"/>
    </xf>
    <xf numFmtId="0" fontId="0" fillId="3" borderId="0" xfId="0" applyFill="1" applyAlignment="1">
      <alignment horizontal="center" vertical="center" shrinkToFit="1"/>
    </xf>
    <xf numFmtId="0" fontId="21" fillId="0" borderId="0" xfId="0" applyFont="1" applyAlignment="1">
      <alignment horizontal="center" vertical="center" shrinkToFit="1"/>
    </xf>
    <xf numFmtId="176" fontId="24" fillId="0" borderId="0" xfId="0" applyNumberFormat="1" applyFont="1" applyBorder="1" applyAlignment="1">
      <alignment horizontal="center" vertical="center" shrinkToFit="1"/>
    </xf>
    <xf numFmtId="0" fontId="21" fillId="0" borderId="0" xfId="0" applyNumberFormat="1" applyFont="1" applyBorder="1" applyAlignment="1">
      <alignment horizontal="center" vertical="center" shrinkToFit="1"/>
    </xf>
    <xf numFmtId="0" fontId="21" fillId="0" borderId="0" xfId="0" applyNumberFormat="1" applyFont="1" applyAlignment="1">
      <alignment horizontal="center" vertical="center" shrinkToFit="1"/>
    </xf>
    <xf numFmtId="176" fontId="21" fillId="7" borderId="0" xfId="0" applyNumberFormat="1" applyFont="1" applyFill="1" applyBorder="1" applyAlignment="1">
      <alignment horizontal="center" vertical="center" shrinkToFit="1"/>
    </xf>
    <xf numFmtId="176" fontId="24" fillId="0" borderId="0" xfId="0" applyNumberFormat="1" applyFont="1" applyBorder="1" applyAlignment="1">
      <alignment horizontal="center" vertical="center" wrapText="1" shrinkToFit="1"/>
    </xf>
    <xf numFmtId="176" fontId="24" fillId="0" borderId="0" xfId="0" applyNumberFormat="1" applyFont="1" applyAlignment="1">
      <alignment horizontal="center" vertical="center" shrinkToFit="1"/>
    </xf>
    <xf numFmtId="176" fontId="21" fillId="8" borderId="0" xfId="0" applyNumberFormat="1" applyFont="1" applyFill="1" applyBorder="1" applyAlignment="1">
      <alignment horizontal="center" vertical="center" shrinkToFit="1"/>
    </xf>
    <xf numFmtId="176" fontId="21" fillId="8" borderId="0" xfId="0" applyNumberFormat="1" applyFont="1" applyFill="1" applyAlignment="1">
      <alignment horizontal="center" vertical="center" shrinkToFit="1"/>
    </xf>
    <xf numFmtId="176" fontId="19" fillId="5" borderId="64" xfId="0" applyNumberFormat="1" applyFont="1" applyFill="1" applyBorder="1" applyAlignment="1" applyProtection="1">
      <alignment horizontal="center" vertical="center"/>
      <protection locked="0"/>
    </xf>
    <xf numFmtId="176" fontId="19" fillId="5" borderId="31" xfId="0" applyNumberFormat="1" applyFont="1" applyFill="1" applyBorder="1" applyAlignment="1" applyProtection="1">
      <alignment horizontal="center" vertical="center"/>
      <protection locked="0"/>
    </xf>
    <xf numFmtId="176" fontId="19" fillId="0" borderId="20" xfId="0" applyNumberFormat="1" applyFont="1" applyBorder="1" applyAlignment="1" applyProtection="1">
      <alignment horizontal="left" vertical="center" shrinkToFit="1"/>
      <protection locked="0"/>
    </xf>
    <xf numFmtId="176" fontId="19" fillId="0" borderId="18" xfId="0" applyNumberFormat="1" applyFont="1" applyBorder="1" applyAlignment="1" applyProtection="1">
      <alignment horizontal="left" vertical="center" shrinkToFit="1"/>
      <protection locked="0"/>
    </xf>
    <xf numFmtId="176" fontId="19" fillId="0" borderId="51" xfId="0" applyNumberFormat="1" applyFont="1" applyBorder="1" applyAlignment="1" applyProtection="1">
      <alignment horizontal="left" vertical="center" shrinkToFit="1"/>
      <protection locked="0"/>
    </xf>
    <xf numFmtId="0" fontId="21" fillId="0" borderId="0" xfId="0" applyFont="1" applyBorder="1" applyAlignment="1" applyProtection="1">
      <alignment horizontal="center" vertical="center" shrinkToFit="1"/>
      <protection locked="0"/>
    </xf>
    <xf numFmtId="0" fontId="21" fillId="6" borderId="0" xfId="0" applyNumberFormat="1" applyFont="1" applyFill="1" applyBorder="1" applyAlignment="1">
      <alignment horizontal="center" vertical="center" shrinkToFit="1"/>
    </xf>
    <xf numFmtId="176" fontId="4" fillId="0" borderId="35" xfId="2" applyNumberFormat="1" applyFont="1" applyFill="1" applyBorder="1" applyAlignment="1" applyProtection="1">
      <alignment horizontal="center" vertical="center"/>
      <protection locked="0"/>
    </xf>
    <xf numFmtId="176" fontId="4" fillId="0" borderId="72" xfId="2" applyNumberFormat="1" applyFont="1" applyFill="1" applyBorder="1" applyAlignment="1" applyProtection="1">
      <alignment horizontal="center" vertical="center"/>
      <protection locked="0"/>
    </xf>
    <xf numFmtId="176" fontId="19" fillId="5" borderId="29" xfId="0" applyNumberFormat="1" applyFont="1" applyFill="1" applyBorder="1" applyAlignment="1" applyProtection="1">
      <alignment horizontal="center" vertical="center"/>
      <protection locked="0"/>
    </xf>
    <xf numFmtId="176" fontId="19" fillId="5" borderId="10" xfId="0" applyNumberFormat="1" applyFont="1" applyFill="1" applyBorder="1" applyAlignment="1" applyProtection="1">
      <alignment horizontal="center" vertical="center"/>
      <protection locked="0"/>
    </xf>
    <xf numFmtId="178" fontId="4" fillId="0" borderId="50" xfId="0" applyNumberFormat="1" applyFont="1" applyBorder="1" applyAlignment="1" applyProtection="1">
      <alignment horizontal="center" vertical="center"/>
      <protection locked="0"/>
    </xf>
    <xf numFmtId="178" fontId="4" fillId="0" borderId="76" xfId="0" applyNumberFormat="1"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176" fontId="23" fillId="0" borderId="14" xfId="0" applyNumberFormat="1" applyFont="1" applyFill="1" applyBorder="1" applyAlignment="1" applyProtection="1">
      <alignment horizontal="center" vertical="center" wrapText="1"/>
      <protection locked="0"/>
    </xf>
    <xf numFmtId="176" fontId="23" fillId="0" borderId="9" xfId="0" applyNumberFormat="1" applyFont="1" applyFill="1" applyBorder="1" applyAlignment="1" applyProtection="1">
      <alignment horizontal="center" vertical="center" wrapText="1"/>
      <protection locked="0"/>
    </xf>
    <xf numFmtId="176" fontId="23" fillId="0" borderId="15" xfId="0" applyNumberFormat="1" applyFont="1" applyFill="1" applyBorder="1" applyAlignment="1" applyProtection="1">
      <alignment horizontal="center" vertical="center" wrapText="1"/>
      <protection locked="0"/>
    </xf>
    <xf numFmtId="0" fontId="21" fillId="0" borderId="10" xfId="0" applyFont="1" applyFill="1" applyBorder="1" applyAlignment="1" applyProtection="1">
      <alignment horizontal="center" vertical="center" wrapText="1"/>
      <protection locked="0"/>
    </xf>
    <xf numFmtId="176" fontId="19" fillId="0" borderId="22" xfId="2" applyNumberFormat="1" applyFont="1" applyBorder="1" applyAlignment="1" applyProtection="1">
      <alignment horizontal="center" vertical="center" shrinkToFit="1"/>
      <protection locked="0"/>
    </xf>
    <xf numFmtId="176" fontId="25" fillId="0" borderId="16" xfId="0" applyNumberFormat="1" applyFont="1" applyBorder="1" applyAlignment="1" applyProtection="1">
      <alignment horizontal="center" vertical="center" shrinkToFit="1"/>
      <protection locked="0"/>
    </xf>
    <xf numFmtId="176" fontId="19" fillId="0" borderId="23" xfId="0" applyNumberFormat="1" applyFont="1" applyBorder="1" applyAlignment="1" applyProtection="1">
      <alignment horizontal="center" vertical="center" shrinkToFit="1"/>
      <protection locked="0"/>
    </xf>
    <xf numFmtId="176" fontId="25" fillId="0" borderId="17" xfId="0" applyNumberFormat="1" applyFont="1" applyBorder="1" applyAlignment="1" applyProtection="1">
      <alignment horizontal="center" vertical="center" shrinkToFit="1"/>
      <protection locked="0"/>
    </xf>
    <xf numFmtId="178" fontId="4" fillId="0" borderId="48" xfId="0" applyNumberFormat="1"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176" fontId="25" fillId="0" borderId="25" xfId="0" applyNumberFormat="1" applyFont="1" applyBorder="1" applyAlignment="1" applyProtection="1">
      <alignment horizontal="center" vertical="center" shrinkToFit="1"/>
      <protection locked="0"/>
    </xf>
    <xf numFmtId="176" fontId="25" fillId="0" borderId="23" xfId="0" applyNumberFormat="1" applyFont="1" applyBorder="1" applyAlignment="1" applyProtection="1">
      <alignment horizontal="center" vertical="center" shrinkToFit="1"/>
      <protection locked="0"/>
    </xf>
    <xf numFmtId="0" fontId="23" fillId="0" borderId="48" xfId="0" applyFont="1" applyBorder="1" applyAlignment="1" applyProtection="1">
      <alignment horizontal="center" vertical="center"/>
      <protection locked="0"/>
    </xf>
    <xf numFmtId="176" fontId="19" fillId="0" borderId="68" xfId="0" applyNumberFormat="1" applyFont="1" applyBorder="1" applyAlignment="1" applyProtection="1">
      <alignment horizontal="left" vertical="center" shrinkToFit="1"/>
      <protection locked="0"/>
    </xf>
    <xf numFmtId="176" fontId="19" fillId="0" borderId="59" xfId="0" applyNumberFormat="1" applyFont="1" applyBorder="1" applyAlignment="1" applyProtection="1">
      <alignment horizontal="left" vertical="center" shrinkToFit="1"/>
      <protection locked="0"/>
    </xf>
    <xf numFmtId="176" fontId="19" fillId="0" borderId="69" xfId="0" applyNumberFormat="1" applyFont="1" applyBorder="1" applyAlignment="1" applyProtection="1">
      <alignment horizontal="left" vertical="center" shrinkToFit="1"/>
      <protection locked="0"/>
    </xf>
    <xf numFmtId="176" fontId="4" fillId="0" borderId="84" xfId="2" applyNumberFormat="1" applyFont="1" applyFill="1" applyBorder="1" applyAlignment="1" applyProtection="1">
      <alignment horizontal="center" vertical="center"/>
      <protection locked="0"/>
    </xf>
    <xf numFmtId="178" fontId="4" fillId="0" borderId="83" xfId="0" applyNumberFormat="1" applyFont="1" applyBorder="1" applyAlignment="1" applyProtection="1">
      <alignment horizontal="center" vertical="center" shrinkToFit="1"/>
      <protection locked="0"/>
    </xf>
    <xf numFmtId="178" fontId="23" fillId="0" borderId="48" xfId="0" applyNumberFormat="1" applyFont="1" applyBorder="1" applyAlignment="1" applyProtection="1">
      <alignment horizontal="center" vertical="center" shrinkToFit="1"/>
      <protection locked="0"/>
    </xf>
    <xf numFmtId="0" fontId="4" fillId="0" borderId="61" xfId="0" applyFont="1" applyBorder="1" applyAlignment="1" applyProtection="1">
      <alignment horizontal="center" vertical="center"/>
      <protection locked="0"/>
    </xf>
    <xf numFmtId="176" fontId="23" fillId="0" borderId="85" xfId="0" applyNumberFormat="1" applyFont="1" applyFill="1" applyBorder="1" applyAlignment="1" applyProtection="1">
      <alignment horizontal="center" vertical="center" wrapText="1"/>
      <protection locked="0"/>
    </xf>
    <xf numFmtId="176" fontId="23" fillId="0" borderId="62" xfId="0" applyNumberFormat="1" applyFont="1" applyFill="1" applyBorder="1" applyAlignment="1" applyProtection="1">
      <alignment horizontal="center" vertical="center" wrapText="1"/>
      <protection locked="0"/>
    </xf>
    <xf numFmtId="176" fontId="19" fillId="0" borderId="60" xfId="2" applyNumberFormat="1" applyFont="1" applyBorder="1" applyAlignment="1" applyProtection="1">
      <alignment horizontal="center" vertical="center" shrinkToFit="1"/>
      <protection locked="0"/>
    </xf>
    <xf numFmtId="176" fontId="19" fillId="0" borderId="93" xfId="0" applyNumberFormat="1" applyFont="1" applyBorder="1" applyAlignment="1" applyProtection="1">
      <alignment horizontal="center" vertical="center" shrinkToFit="1"/>
      <protection locked="0"/>
    </xf>
    <xf numFmtId="176" fontId="21" fillId="0" borderId="0" xfId="0" applyNumberFormat="1" applyFont="1" applyBorder="1" applyAlignment="1">
      <alignment horizontal="center" vertical="center" wrapText="1"/>
    </xf>
    <xf numFmtId="0" fontId="0" fillId="0" borderId="0" xfId="0" applyAlignment="1">
      <alignment horizontal="center" vertical="center" wrapText="1"/>
    </xf>
    <xf numFmtId="176" fontId="28" fillId="0" borderId="14" xfId="0" applyNumberFormat="1" applyFont="1" applyBorder="1" applyAlignment="1" applyProtection="1">
      <alignment horizontal="center" vertical="center" wrapText="1"/>
      <protection locked="0"/>
    </xf>
    <xf numFmtId="0" fontId="28" fillId="0" borderId="81" xfId="0" applyFont="1" applyBorder="1" applyAlignment="1" applyProtection="1">
      <alignment horizontal="center" vertical="center" wrapText="1"/>
      <protection locked="0"/>
    </xf>
    <xf numFmtId="176" fontId="28" fillId="0" borderId="15" xfId="0" applyNumberFormat="1" applyFont="1" applyBorder="1" applyAlignment="1" applyProtection="1">
      <alignment horizontal="center" vertical="center" wrapText="1"/>
      <protection locked="0"/>
    </xf>
    <xf numFmtId="0" fontId="28" fillId="0" borderId="29" xfId="0" applyFont="1" applyBorder="1" applyAlignment="1" applyProtection="1">
      <alignment horizontal="center" vertical="center" wrapText="1"/>
      <protection locked="0"/>
    </xf>
    <xf numFmtId="176" fontId="29" fillId="0" borderId="14" xfId="0" applyNumberFormat="1" applyFont="1" applyBorder="1" applyAlignment="1" applyProtection="1">
      <alignment horizontal="center" vertical="center"/>
      <protection locked="0"/>
    </xf>
    <xf numFmtId="0" fontId="28" fillId="0" borderId="99" xfId="0" applyFont="1" applyBorder="1" applyAlignment="1" applyProtection="1">
      <alignment horizontal="center" vertical="center"/>
      <protection locked="0"/>
    </xf>
    <xf numFmtId="176" fontId="29" fillId="0" borderId="15" xfId="0" applyNumberFormat="1" applyFont="1" applyBorder="1" applyAlignment="1" applyProtection="1">
      <alignment horizontal="center" vertical="center"/>
      <protection locked="0"/>
    </xf>
    <xf numFmtId="0" fontId="28" fillId="0" borderId="97" xfId="0" applyFont="1" applyBorder="1" applyAlignment="1" applyProtection="1">
      <alignment horizontal="center" vertical="center"/>
      <protection locked="0"/>
    </xf>
    <xf numFmtId="0" fontId="21" fillId="0" borderId="0" xfId="0" applyFont="1" applyAlignment="1">
      <alignment horizontal="center" vertical="center" wrapText="1"/>
    </xf>
    <xf numFmtId="176" fontId="21" fillId="0" borderId="0" xfId="0" applyNumberFormat="1" applyFont="1" applyAlignment="1">
      <alignment horizontal="center" vertical="center" wrapText="1"/>
    </xf>
    <xf numFmtId="176" fontId="21" fillId="0" borderId="0" xfId="0" applyNumberFormat="1" applyFont="1" applyAlignment="1">
      <alignment horizontal="right"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176" fontId="21" fillId="0" borderId="0" xfId="0" applyNumberFormat="1" applyFont="1" applyFill="1" applyBorder="1" applyAlignment="1">
      <alignment horizontal="center" vertical="center" wrapText="1"/>
    </xf>
    <xf numFmtId="176" fontId="21" fillId="0" borderId="0" xfId="0" applyNumberFormat="1" applyFont="1" applyFill="1" applyAlignment="1">
      <alignment horizontal="center" vertical="center" wrapText="1"/>
    </xf>
    <xf numFmtId="176" fontId="24" fillId="0" borderId="0" xfId="0" applyNumberFormat="1" applyFont="1" applyFill="1" applyBorder="1" applyAlignment="1">
      <alignment horizontal="center" vertical="center" wrapText="1"/>
    </xf>
    <xf numFmtId="176" fontId="24" fillId="0" borderId="0" xfId="0" applyNumberFormat="1" applyFont="1" applyFill="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NumberFormat="1" applyFont="1" applyAlignment="1">
      <alignment horizontal="center" vertical="center"/>
    </xf>
    <xf numFmtId="0" fontId="21" fillId="0" borderId="0" xfId="0" applyNumberFormat="1" applyFont="1" applyAlignment="1">
      <alignment horizontal="center" vertical="center" wrapText="1"/>
    </xf>
    <xf numFmtId="0" fontId="21" fillId="0" borderId="0" xfId="0" applyFont="1" applyFill="1" applyBorder="1" applyAlignment="1" applyProtection="1">
      <alignment horizontal="center" vertical="center" wrapText="1" shrinkToFit="1"/>
      <protection locked="0"/>
    </xf>
    <xf numFmtId="0" fontId="4" fillId="0" borderId="4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21" fillId="0" borderId="46"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21" fillId="0" borderId="19" xfId="0" applyFont="1" applyBorder="1" applyAlignment="1" applyProtection="1">
      <alignment horizontal="center" vertical="center"/>
      <protection locked="0"/>
    </xf>
    <xf numFmtId="176" fontId="28" fillId="0" borderId="71" xfId="0" applyNumberFormat="1" applyFont="1"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176" fontId="28" fillId="0" borderId="2" xfId="0" applyNumberFormat="1" applyFont="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176" fontId="28" fillId="0" borderId="70" xfId="0" applyNumberFormat="1" applyFont="1"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176" fontId="28" fillId="0" borderId="73" xfId="0" applyNumberFormat="1" applyFont="1" applyFill="1" applyBorder="1" applyAlignment="1" applyProtection="1">
      <alignment horizontal="center" vertical="center" wrapText="1"/>
      <protection locked="0"/>
    </xf>
    <xf numFmtId="0" fontId="0" fillId="0" borderId="9" xfId="0" applyFill="1" applyBorder="1" applyAlignment="1" applyProtection="1">
      <alignment horizontal="center" vertical="center" wrapText="1"/>
      <protection locked="0"/>
    </xf>
    <xf numFmtId="176" fontId="28" fillId="0" borderId="8" xfId="0" applyNumberFormat="1" applyFont="1"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176" fontId="21" fillId="0" borderId="0" xfId="0" applyNumberFormat="1" applyFont="1" applyBorder="1" applyAlignment="1">
      <alignment horizontal="center" vertical="center"/>
    </xf>
    <xf numFmtId="176" fontId="22" fillId="0" borderId="0" xfId="0" applyNumberFormat="1" applyFont="1" applyBorder="1" applyAlignment="1">
      <alignment horizontal="center" vertical="center" wrapText="1"/>
    </xf>
    <xf numFmtId="0" fontId="22" fillId="0" borderId="0" xfId="0" applyFont="1" applyAlignment="1">
      <alignment horizontal="center" vertical="center"/>
    </xf>
    <xf numFmtId="0" fontId="29" fillId="0" borderId="21" xfId="0" applyNumberFormat="1" applyFont="1" applyBorder="1" applyAlignment="1" applyProtection="1">
      <alignment horizontal="center" vertical="center" wrapText="1"/>
      <protection locked="0"/>
    </xf>
    <xf numFmtId="0" fontId="29" fillId="0" borderId="64" xfId="0" applyNumberFormat="1" applyFont="1" applyBorder="1" applyAlignment="1" applyProtection="1">
      <alignment horizontal="center" vertical="center" wrapText="1"/>
      <protection locked="0"/>
    </xf>
    <xf numFmtId="0" fontId="29" fillId="0" borderId="98" xfId="0" applyNumberFormat="1" applyFont="1" applyBorder="1" applyAlignment="1" applyProtection="1">
      <alignment horizontal="center" vertical="center" wrapText="1"/>
      <protection locked="0"/>
    </xf>
    <xf numFmtId="0" fontId="29" fillId="0" borderId="2"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1" fillId="0" borderId="0" xfId="0" applyFont="1" applyBorder="1" applyAlignment="1" applyProtection="1">
      <alignment horizontal="center" vertical="center" wrapText="1" shrinkToFit="1"/>
      <protection locked="0"/>
    </xf>
    <xf numFmtId="176" fontId="21" fillId="0" borderId="0" xfId="0" applyNumberFormat="1" applyFont="1" applyBorder="1" applyAlignment="1">
      <alignment horizontal="center" vertical="center" wrapText="1" shrinkToFit="1"/>
    </xf>
    <xf numFmtId="0" fontId="21" fillId="0" borderId="0" xfId="0" applyNumberFormat="1" applyFont="1" applyBorder="1" applyAlignment="1">
      <alignment horizontal="center" vertical="center"/>
    </xf>
    <xf numFmtId="0" fontId="29" fillId="0" borderId="20" xfId="0" applyFon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21" fillId="0" borderId="38" xfId="0" applyFont="1" applyBorder="1" applyAlignment="1" applyProtection="1">
      <alignment vertical="center"/>
      <protection locked="0"/>
    </xf>
    <xf numFmtId="0" fontId="0" fillId="0" borderId="39" xfId="0" applyBorder="1" applyAlignment="1" applyProtection="1">
      <alignment vertical="center"/>
      <protection locked="0"/>
    </xf>
    <xf numFmtId="0" fontId="0" fillId="0" borderId="42" xfId="0" applyBorder="1" applyAlignment="1" applyProtection="1">
      <alignment vertical="center"/>
      <protection locked="0"/>
    </xf>
    <xf numFmtId="0" fontId="0" fillId="0" borderId="1" xfId="0" applyBorder="1" applyAlignment="1" applyProtection="1">
      <alignment vertical="center"/>
      <protection locked="0"/>
    </xf>
    <xf numFmtId="0" fontId="26" fillId="0" borderId="39" xfId="0" applyFont="1" applyBorder="1" applyAlignment="1" applyProtection="1">
      <alignment horizontal="center" vertical="center" shrinkToFit="1"/>
      <protection locked="0"/>
    </xf>
    <xf numFmtId="0" fontId="20" fillId="0" borderId="39"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shrinkToFit="1"/>
      <protection locked="0"/>
    </xf>
    <xf numFmtId="176" fontId="21" fillId="0" borderId="40" xfId="0" applyNumberFormat="1" applyFont="1" applyBorder="1" applyAlignment="1" applyProtection="1">
      <alignment horizontal="center" vertical="center" wrapText="1" shrinkToFit="1"/>
      <protection locked="0"/>
    </xf>
    <xf numFmtId="0" fontId="20" fillId="0" borderId="39" xfId="0" applyFont="1" applyBorder="1" applyAlignment="1" applyProtection="1">
      <alignment horizontal="center" vertical="center"/>
      <protection locked="0"/>
    </xf>
    <xf numFmtId="176" fontId="21" fillId="0" borderId="7" xfId="0" applyNumberFormat="1" applyFont="1" applyBorder="1" applyAlignment="1" applyProtection="1">
      <alignment horizontal="center" vertical="center" wrapText="1" shrinkToFit="1"/>
      <protection locked="0"/>
    </xf>
    <xf numFmtId="0" fontId="20" fillId="0" borderId="1" xfId="0" applyFont="1" applyBorder="1" applyAlignment="1" applyProtection="1">
      <alignment horizontal="center" vertical="center"/>
      <protection locked="0"/>
    </xf>
    <xf numFmtId="0" fontId="20" fillId="0" borderId="0" xfId="0" applyFont="1" applyBorder="1" applyAlignment="1" applyProtection="1">
      <alignment horizontal="center" vertical="center" shrinkToFit="1"/>
      <protection locked="0"/>
    </xf>
    <xf numFmtId="176" fontId="26" fillId="0" borderId="40" xfId="0" applyNumberFormat="1" applyFont="1" applyBorder="1" applyAlignment="1" applyProtection="1">
      <alignment horizontal="center" vertical="center" wrapText="1" shrinkToFit="1"/>
      <protection locked="0"/>
    </xf>
    <xf numFmtId="176" fontId="26" fillId="0" borderId="19" xfId="0" applyNumberFormat="1" applyFont="1" applyBorder="1" applyAlignment="1" applyProtection="1">
      <alignment horizontal="center" vertical="center" wrapText="1" shrinkToFit="1"/>
      <protection locked="0"/>
    </xf>
    <xf numFmtId="0" fontId="20" fillId="0" borderId="0" xfId="0" applyFont="1" applyBorder="1" applyAlignment="1" applyProtection="1">
      <alignment horizontal="center" vertical="center"/>
      <protection locked="0"/>
    </xf>
    <xf numFmtId="0" fontId="26" fillId="0" borderId="4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6" fillId="0" borderId="41" xfId="0" applyFont="1" applyBorder="1" applyAlignment="1" applyProtection="1">
      <alignment horizontal="center" vertical="center" shrinkToFit="1"/>
      <protection locked="0"/>
    </xf>
    <xf numFmtId="0" fontId="26" fillId="0" borderId="1" xfId="0" applyFont="1" applyBorder="1" applyAlignment="1" applyProtection="1">
      <alignment horizontal="center" vertical="center" shrinkToFit="1"/>
      <protection locked="0"/>
    </xf>
    <xf numFmtId="0" fontId="26" fillId="0" borderId="43" xfId="0" applyFont="1" applyBorder="1" applyAlignment="1" applyProtection="1">
      <alignment horizontal="center" vertical="center" shrinkToFit="1"/>
      <protection locked="0"/>
    </xf>
    <xf numFmtId="176" fontId="28" fillId="0" borderId="5" xfId="0" applyNumberFormat="1" applyFont="1" applyBorder="1" applyAlignment="1" applyProtection="1">
      <alignment horizontal="center" vertical="center" wrapText="1"/>
      <protection locked="0"/>
    </xf>
    <xf numFmtId="176" fontId="28" fillId="0" borderId="74" xfId="0" applyNumberFormat="1"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176" fontId="29" fillId="0" borderId="4" xfId="2" applyNumberFormat="1" applyFont="1" applyBorder="1" applyAlignment="1" applyProtection="1">
      <alignment horizontal="center" vertical="center" wrapText="1"/>
      <protection locked="0"/>
    </xf>
    <xf numFmtId="176" fontId="29" fillId="0" borderId="16" xfId="2" applyNumberFormat="1" applyFont="1" applyBorder="1" applyAlignment="1" applyProtection="1">
      <alignment horizontal="center" vertical="center" wrapText="1"/>
      <protection locked="0"/>
    </xf>
    <xf numFmtId="176" fontId="28" fillId="0" borderId="16" xfId="0" applyNumberFormat="1" applyFont="1" applyBorder="1" applyAlignment="1" applyProtection="1">
      <alignment horizontal="center" vertical="center"/>
      <protection locked="0"/>
    </xf>
    <xf numFmtId="176" fontId="29" fillId="0" borderId="3" xfId="2" applyNumberFormat="1" applyFont="1" applyBorder="1" applyAlignment="1" applyProtection="1">
      <alignment horizontal="center" vertical="center" wrapText="1"/>
      <protection locked="0"/>
    </xf>
    <xf numFmtId="176" fontId="29" fillId="0" borderId="0" xfId="2" applyNumberFormat="1" applyFont="1" applyBorder="1" applyAlignment="1" applyProtection="1">
      <alignment horizontal="center" vertical="center" wrapText="1"/>
      <protection locked="0"/>
    </xf>
    <xf numFmtId="176" fontId="28" fillId="0" borderId="0" xfId="0" applyNumberFormat="1" applyFont="1" applyBorder="1" applyAlignment="1" applyProtection="1">
      <alignment horizontal="center" vertical="center"/>
      <protection locked="0"/>
    </xf>
    <xf numFmtId="176" fontId="29" fillId="0" borderId="71" xfId="2" applyNumberFormat="1" applyFont="1" applyBorder="1" applyAlignment="1" applyProtection="1">
      <alignment horizontal="center" vertical="center" wrapText="1"/>
      <protection locked="0"/>
    </xf>
    <xf numFmtId="176" fontId="29" fillId="0" borderId="94" xfId="2" applyNumberFormat="1" applyFont="1" applyBorder="1" applyAlignment="1" applyProtection="1">
      <alignment horizontal="center" vertical="center" wrapText="1"/>
      <protection locked="0"/>
    </xf>
    <xf numFmtId="176" fontId="28" fillId="0" borderId="94" xfId="0" applyNumberFormat="1" applyFont="1" applyBorder="1" applyAlignment="1" applyProtection="1">
      <alignment horizontal="center" vertical="center"/>
      <protection locked="0"/>
    </xf>
    <xf numFmtId="176" fontId="29" fillId="0" borderId="20" xfId="0" applyNumberFormat="1" applyFont="1" applyBorder="1" applyAlignment="1" applyProtection="1">
      <alignment horizontal="center" vertical="center" wrapText="1"/>
      <protection locked="0"/>
    </xf>
    <xf numFmtId="176" fontId="29" fillId="0" borderId="18" xfId="0" applyNumberFormat="1" applyFont="1" applyBorder="1" applyAlignment="1" applyProtection="1">
      <alignment horizontal="center" vertical="center" wrapText="1"/>
      <protection locked="0"/>
    </xf>
    <xf numFmtId="176" fontId="28" fillId="0" borderId="22" xfId="0" applyNumberFormat="1" applyFont="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176" fontId="29" fillId="0" borderId="17" xfId="0" applyNumberFormat="1" applyFont="1" applyBorder="1" applyAlignment="1" applyProtection="1">
      <alignment horizontal="center" vertical="center" wrapText="1"/>
      <protection locked="0"/>
    </xf>
    <xf numFmtId="176" fontId="29" fillId="0" borderId="22" xfId="0" applyNumberFormat="1" applyFont="1" applyBorder="1" applyAlignment="1" applyProtection="1">
      <alignment horizontal="center" vertical="center" wrapText="1"/>
      <protection locked="0"/>
    </xf>
    <xf numFmtId="0" fontId="29" fillId="0" borderId="70" xfId="0" applyNumberFormat="1" applyFont="1" applyBorder="1" applyAlignment="1" applyProtection="1">
      <alignment horizontal="center" vertical="center" wrapText="1"/>
      <protection locked="0"/>
    </xf>
    <xf numFmtId="176" fontId="29" fillId="0" borderId="2" xfId="0" applyNumberFormat="1" applyFont="1" applyBorder="1" applyAlignment="1" applyProtection="1">
      <alignment horizontal="center" vertical="center" wrapText="1"/>
      <protection locked="0"/>
    </xf>
    <xf numFmtId="176" fontId="29" fillId="0" borderId="3" xfId="0" applyNumberFormat="1" applyFont="1" applyBorder="1" applyAlignment="1" applyProtection="1">
      <alignment horizontal="center" vertical="center" wrapText="1"/>
      <protection locked="0"/>
    </xf>
    <xf numFmtId="176" fontId="28" fillId="0" borderId="4" xfId="0" applyNumberFormat="1" applyFont="1" applyBorder="1" applyAlignment="1" applyProtection="1">
      <alignment horizontal="center" vertical="center" wrapText="1"/>
      <protection locked="0"/>
    </xf>
    <xf numFmtId="176" fontId="29" fillId="0" borderId="5" xfId="0" applyNumberFormat="1" applyFont="1" applyBorder="1" applyAlignment="1" applyProtection="1">
      <alignment horizontal="center" vertical="center" wrapText="1"/>
      <protection locked="0"/>
    </xf>
    <xf numFmtId="176" fontId="29" fillId="0" borderId="4" xfId="0" applyNumberFormat="1" applyFont="1" applyBorder="1" applyAlignment="1" applyProtection="1">
      <alignment horizontal="center" vertical="center" wrapText="1"/>
      <protection locked="0"/>
    </xf>
    <xf numFmtId="176" fontId="26" fillId="0" borderId="7" xfId="0" applyNumberFormat="1" applyFont="1" applyBorder="1" applyAlignment="1" applyProtection="1">
      <alignment horizontal="center" vertical="center" wrapText="1" shrinkToFit="1"/>
      <protection locked="0"/>
    </xf>
    <xf numFmtId="176" fontId="4" fillId="0" borderId="94" xfId="2" applyNumberFormat="1" applyFont="1" applyFill="1" applyBorder="1" applyAlignment="1" applyProtection="1">
      <alignment horizontal="center" vertical="center"/>
      <protection locked="0"/>
    </xf>
    <xf numFmtId="176" fontId="29" fillId="0" borderId="22" xfId="0" applyNumberFormat="1" applyFont="1" applyBorder="1" applyAlignment="1" applyProtection="1">
      <alignment horizontal="center" vertical="center"/>
      <protection locked="0"/>
    </xf>
    <xf numFmtId="0" fontId="28" fillId="0" borderId="101" xfId="0" applyFont="1" applyBorder="1" applyAlignment="1" applyProtection="1">
      <alignment horizontal="center" vertical="center"/>
      <protection locked="0"/>
    </xf>
    <xf numFmtId="176" fontId="28" fillId="0" borderId="100" xfId="0" applyNumberFormat="1" applyFont="1" applyBorder="1" applyAlignment="1" applyProtection="1">
      <alignment horizontal="center" vertical="center"/>
      <protection locked="0"/>
    </xf>
    <xf numFmtId="1" fontId="22" fillId="0" borderId="0" xfId="0" applyNumberFormat="1" applyFont="1" applyAlignment="1" applyProtection="1">
      <alignment horizontal="center" vertical="center" shrinkToFit="1"/>
      <protection locked="0"/>
    </xf>
    <xf numFmtId="1" fontId="0" fillId="0" borderId="0" xfId="0" applyNumberFormat="1" applyAlignment="1" applyProtection="1">
      <alignment horizontal="center" vertical="center"/>
      <protection locked="0"/>
    </xf>
    <xf numFmtId="0" fontId="0" fillId="0" borderId="11" xfId="0" applyBorder="1" applyAlignment="1" applyProtection="1">
      <alignment horizontal="left" vertical="center" shrinkToFit="1"/>
      <protection locked="0"/>
    </xf>
    <xf numFmtId="0" fontId="0" fillId="0" borderId="11" xfId="0" applyBorder="1" applyAlignment="1">
      <alignment horizontal="left" vertical="center" shrinkToFit="1"/>
    </xf>
    <xf numFmtId="0" fontId="0" fillId="2" borderId="23" xfId="0" applyFill="1" applyBorder="1" applyAlignment="1">
      <alignment horizontal="center" vertical="center"/>
    </xf>
    <xf numFmtId="0" fontId="0" fillId="0" borderId="24" xfId="0" applyBorder="1" applyAlignment="1">
      <alignment vertical="center"/>
    </xf>
    <xf numFmtId="0" fontId="0" fillId="2" borderId="23" xfId="0" applyFill="1" applyBorder="1" applyAlignment="1">
      <alignment horizontal="center" vertical="center" shrinkToFit="1"/>
    </xf>
    <xf numFmtId="0" fontId="0" fillId="0" borderId="24" xfId="0" applyBorder="1" applyAlignment="1">
      <alignment vertical="center" shrinkToFit="1"/>
    </xf>
  </cellXfs>
  <cellStyles count="4">
    <cellStyle name="ハイパーリンク" xfId="1" builtinId="8"/>
    <cellStyle name="標準" xfId="0" builtinId="0"/>
    <cellStyle name="標準 2" xfId="3" xr:uid="{00000000-0005-0000-0000-000002000000}"/>
    <cellStyle name="標準 2 2" xfId="2" xr:uid="{00000000-0005-0000-0000-000003000000}"/>
  </cellStyles>
  <dxfs count="4320">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s>
  <tableStyles count="0" defaultTableStyle="TableStyleMedium2" defaultPivotStyle="PivotStyleLight16"/>
  <colors>
    <mruColors>
      <color rgb="FFFFDDE1"/>
      <color rgb="FFFFE5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4&#26412;&#37096;/&#32207;&#21209;&#12539;&#20225;&#30011;&#37096;/&#20154;&#20107;&#35506;/01&#20154;&#20107;&#35506;/104&#21172;&#21209;&#25285;&#24403;/10403&#21220;&#21209;&#26178;&#38291;&#31649;&#29702;&#38306;&#20418;/&#20986;&#21220;&#31807;&#12539;&#20241;&#26247;&#31807;&#12539;&#21220;&#21209;&#26178;&#38291;&#31649;&#29702;&#31807;&#38306;&#20418;/&#21220;&#21209;&#26178;&#38291;&#31649;&#29702;&#31807;/&#21220;&#21209;&#26178;&#38291;&#31649;&#29702;&#20860;&#36229;&#36942;&#21220;&#21209;&#21629;&#20196;&#31807;&#65288;&#20154;&#20107;&#35506;&#65289;/R3.4&#65374;/&#20154;&#26448;&#27963;&#29992;G/R3&#21220;&#21209;&#26178;&#38291;&#31649;&#29702;&#20860;&#36229;&#36942;&#21220;&#21209;&#21629;&#20196;&#31807;%20&#65288;&#34276;&#201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４月"/>
      <sheetName val="５月"/>
      <sheetName val="６月"/>
      <sheetName val="７月"/>
      <sheetName val="８月"/>
      <sheetName val="９月"/>
      <sheetName val="１０月"/>
      <sheetName val="11月"/>
      <sheetName val="12月"/>
      <sheetName val="1月"/>
      <sheetName val="2月"/>
      <sheetName val="3月"/>
      <sheetName val="監督者等"/>
      <sheetName val="職員情報"/>
      <sheetName val="勤怠シート"/>
      <sheetName val="始業時刻リスト"/>
      <sheetName val="休暇等リスト"/>
      <sheetName val="休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職員情報</v>
          </cell>
        </row>
        <row r="2">
          <cell r="A2" t="str">
            <v>所属</v>
          </cell>
          <cell r="C2" t="str">
            <v>総務・企画部人事課</v>
          </cell>
        </row>
        <row r="3">
          <cell r="A3" t="str">
            <v>担当（係）名</v>
          </cell>
          <cell r="C3" t="str">
            <v>労務担当</v>
          </cell>
        </row>
        <row r="4">
          <cell r="A4" t="str">
            <v>個人番号</v>
          </cell>
          <cell r="C4" t="str">
            <v>00659852</v>
          </cell>
          <cell r="H4" t="str">
            <v>※手入力する場合は，個人番号の前に「'」を付けてください。</v>
          </cell>
        </row>
        <row r="5">
          <cell r="A5" t="str">
            <v>氏名</v>
          </cell>
          <cell r="C5" t="str">
            <v>藤井　幸恵</v>
          </cell>
        </row>
        <row r="7">
          <cell r="A7" t="str">
            <v>勤務態様</v>
          </cell>
          <cell r="AB7" t="str">
            <v>この列に２４：００データを入力しているので削除しない</v>
          </cell>
        </row>
        <row r="8">
          <cell r="A8" t="str">
            <v>曜日</v>
          </cell>
          <cell r="B8" t="str">
            <v>所定勤務開始時刻</v>
          </cell>
          <cell r="C8" t="str">
            <v>所定勤務終了時刻</v>
          </cell>
          <cell r="D8" t="str">
            <v>休憩開始
時刻①</v>
          </cell>
          <cell r="E8" t="str">
            <v>休憩終了
時刻①</v>
          </cell>
          <cell r="F8" t="str">
            <v>休憩開始
時刻②</v>
          </cell>
          <cell r="G8" t="str">
            <v>休憩終了
時刻②</v>
          </cell>
          <cell r="H8" t="str">
            <v>部分休業種別</v>
          </cell>
          <cell r="I8" t="str">
            <v>部分休業開始時刻（午前）</v>
          </cell>
          <cell r="J8" t="str">
            <v>部分休業終了時刻（午前）</v>
          </cell>
          <cell r="K8" t="str">
            <v>休業時間数（午前）</v>
          </cell>
          <cell r="L8" t="str">
            <v>部分休業開始時刻（午後）</v>
          </cell>
          <cell r="M8" t="str">
            <v>部分休業終了時刻（午後）</v>
          </cell>
          <cell r="N8" t="str">
            <v>休業時間数（午後）</v>
          </cell>
          <cell r="O8" t="str">
            <v>部分休業開始時刻（午前）テキスト</v>
          </cell>
          <cell r="P8" t="str">
            <v>部分休業終了時刻（午前）テキスト</v>
          </cell>
          <cell r="Q8" t="str">
            <v>部分休業開始時刻（午後）テキスト</v>
          </cell>
          <cell r="R8" t="str">
            <v>部分休業終了時刻（午後）テキスト</v>
          </cell>
          <cell r="S8" t="str">
            <v>備考</v>
          </cell>
          <cell r="T8" t="str">
            <v>所定労働
時間数</v>
          </cell>
          <cell r="U8" t="str">
            <v>休憩時間数①</v>
          </cell>
          <cell r="V8" t="str">
            <v>休憩時間数②</v>
          </cell>
          <cell r="W8" t="str">
            <v>休憩時間合計</v>
          </cell>
          <cell r="X8" t="str">
            <v>短時間勤務日</v>
          </cell>
          <cell r="Y8" t="str">
            <v>夜勤①</v>
          </cell>
          <cell r="Z8" t="str">
            <v>夜勤②</v>
          </cell>
          <cell r="AA8" t="str">
            <v>夜勤
時間数</v>
          </cell>
          <cell r="AC8" t="str">
            <v>勤務を振られていない日</v>
          </cell>
          <cell r="AD8" t="str">
            <v>休憩時間無</v>
          </cell>
        </row>
        <row r="9">
          <cell r="A9" t="str">
            <v>月</v>
          </cell>
          <cell r="B9">
            <v>0.35416666666666669</v>
          </cell>
          <cell r="C9">
            <v>0.70833333333333337</v>
          </cell>
          <cell r="D9">
            <v>0.51041666666666663</v>
          </cell>
          <cell r="E9">
            <v>0.54166666666666663</v>
          </cell>
          <cell r="K9" t="str">
            <v/>
          </cell>
          <cell r="N9" t="str">
            <v/>
          </cell>
          <cell r="O9" t="str">
            <v/>
          </cell>
          <cell r="P9" t="str">
            <v/>
          </cell>
          <cell r="Q9" t="str">
            <v/>
          </cell>
          <cell r="R9" t="str">
            <v/>
          </cell>
          <cell r="S9" t="str">
            <v/>
          </cell>
          <cell r="T9">
            <v>0.32291666666666669</v>
          </cell>
          <cell r="U9">
            <v>3.125E-2</v>
          </cell>
          <cell r="V9">
            <v>0</v>
          </cell>
          <cell r="W9">
            <v>3.125E-2</v>
          </cell>
          <cell r="X9" t="str">
            <v/>
          </cell>
          <cell r="Y9">
            <v>0</v>
          </cell>
          <cell r="Z9">
            <v>0</v>
          </cell>
          <cell r="AA9" t="str">
            <v/>
          </cell>
          <cell r="AB9">
            <v>1</v>
          </cell>
          <cell r="AC9">
            <v>0</v>
          </cell>
          <cell r="AD9">
            <v>0</v>
          </cell>
        </row>
        <row r="10">
          <cell r="A10" t="str">
            <v>火</v>
          </cell>
          <cell r="B10">
            <v>0.35416666666666669</v>
          </cell>
          <cell r="C10">
            <v>0.70833333333333337</v>
          </cell>
          <cell r="D10">
            <v>0.51041666666666663</v>
          </cell>
          <cell r="E10">
            <v>0.54166666666666663</v>
          </cell>
          <cell r="K10" t="str">
            <v/>
          </cell>
          <cell r="N10" t="str">
            <v/>
          </cell>
          <cell r="O10" t="str">
            <v/>
          </cell>
          <cell r="P10" t="str">
            <v/>
          </cell>
          <cell r="Q10" t="str">
            <v/>
          </cell>
          <cell r="R10" t="str">
            <v/>
          </cell>
          <cell r="S10" t="str">
            <v/>
          </cell>
          <cell r="T10">
            <v>0.32291666666666669</v>
          </cell>
          <cell r="U10">
            <v>3.125E-2</v>
          </cell>
          <cell r="V10">
            <v>0</v>
          </cell>
          <cell r="W10">
            <v>3.125E-2</v>
          </cell>
          <cell r="X10" t="str">
            <v/>
          </cell>
          <cell r="Y10">
            <v>0</v>
          </cell>
          <cell r="Z10">
            <v>0</v>
          </cell>
          <cell r="AA10" t="str">
            <v/>
          </cell>
          <cell r="AB10">
            <v>1</v>
          </cell>
          <cell r="AC10">
            <v>0</v>
          </cell>
          <cell r="AD10">
            <v>0</v>
          </cell>
        </row>
        <row r="11">
          <cell r="A11" t="str">
            <v>水</v>
          </cell>
          <cell r="B11">
            <v>0.35416666666666669</v>
          </cell>
          <cell r="C11">
            <v>0.70833333333333337</v>
          </cell>
          <cell r="D11">
            <v>0.51041666666666663</v>
          </cell>
          <cell r="E11">
            <v>0.54166666666666663</v>
          </cell>
          <cell r="K11" t="str">
            <v/>
          </cell>
          <cell r="N11" t="str">
            <v/>
          </cell>
          <cell r="O11" t="str">
            <v/>
          </cell>
          <cell r="P11" t="str">
            <v/>
          </cell>
          <cell r="Q11" t="str">
            <v/>
          </cell>
          <cell r="R11" t="str">
            <v/>
          </cell>
          <cell r="S11" t="str">
            <v/>
          </cell>
          <cell r="T11">
            <v>0.32291666666666669</v>
          </cell>
          <cell r="U11">
            <v>3.125E-2</v>
          </cell>
          <cell r="V11">
            <v>0</v>
          </cell>
          <cell r="W11">
            <v>3.125E-2</v>
          </cell>
          <cell r="X11" t="str">
            <v/>
          </cell>
          <cell r="Y11">
            <v>0</v>
          </cell>
          <cell r="Z11">
            <v>0</v>
          </cell>
          <cell r="AA11" t="str">
            <v/>
          </cell>
          <cell r="AB11">
            <v>1</v>
          </cell>
          <cell r="AC11">
            <v>0</v>
          </cell>
          <cell r="AD11">
            <v>0</v>
          </cell>
        </row>
        <row r="12">
          <cell r="A12" t="str">
            <v>木</v>
          </cell>
          <cell r="B12">
            <v>0.35416666666666669</v>
          </cell>
          <cell r="C12">
            <v>0.70833333333333337</v>
          </cell>
          <cell r="D12">
            <v>0.51041666666666663</v>
          </cell>
          <cell r="E12">
            <v>0.54166666666666663</v>
          </cell>
          <cell r="K12" t="str">
            <v/>
          </cell>
          <cell r="N12" t="str">
            <v/>
          </cell>
          <cell r="O12" t="str">
            <v/>
          </cell>
          <cell r="P12" t="str">
            <v/>
          </cell>
          <cell r="Q12" t="str">
            <v/>
          </cell>
          <cell r="R12" t="str">
            <v/>
          </cell>
          <cell r="S12" t="str">
            <v/>
          </cell>
          <cell r="T12">
            <v>0.32291666666666669</v>
          </cell>
          <cell r="U12">
            <v>3.125E-2</v>
          </cell>
          <cell r="V12">
            <v>0</v>
          </cell>
          <cell r="W12">
            <v>3.125E-2</v>
          </cell>
          <cell r="X12" t="str">
            <v/>
          </cell>
          <cell r="Y12">
            <v>0</v>
          </cell>
          <cell r="Z12">
            <v>0</v>
          </cell>
          <cell r="AA12" t="str">
            <v/>
          </cell>
          <cell r="AB12">
            <v>1</v>
          </cell>
          <cell r="AC12">
            <v>0</v>
          </cell>
          <cell r="AD12">
            <v>0</v>
          </cell>
        </row>
        <row r="13">
          <cell r="A13" t="str">
            <v>金</v>
          </cell>
          <cell r="B13">
            <v>0.35416666666666669</v>
          </cell>
          <cell r="C13">
            <v>0.70833333333333337</v>
          </cell>
          <cell r="D13">
            <v>0.51041666666666663</v>
          </cell>
          <cell r="E13">
            <v>0.54166666666666663</v>
          </cell>
          <cell r="K13" t="str">
            <v/>
          </cell>
          <cell r="N13" t="str">
            <v/>
          </cell>
          <cell r="O13" t="str">
            <v/>
          </cell>
          <cell r="P13" t="str">
            <v/>
          </cell>
          <cell r="Q13" t="str">
            <v/>
          </cell>
          <cell r="R13" t="str">
            <v/>
          </cell>
          <cell r="S13" t="str">
            <v/>
          </cell>
          <cell r="T13">
            <v>0.32291666666666669</v>
          </cell>
          <cell r="U13">
            <v>3.125E-2</v>
          </cell>
          <cell r="V13">
            <v>0</v>
          </cell>
          <cell r="W13">
            <v>3.125E-2</v>
          </cell>
          <cell r="X13" t="str">
            <v/>
          </cell>
          <cell r="Y13">
            <v>0</v>
          </cell>
          <cell r="Z13">
            <v>0</v>
          </cell>
          <cell r="AA13" t="str">
            <v/>
          </cell>
          <cell r="AB13">
            <v>1</v>
          </cell>
          <cell r="AC13">
            <v>0</v>
          </cell>
          <cell r="AD13">
            <v>0</v>
          </cell>
        </row>
        <row r="14">
          <cell r="A14" t="str">
            <v>土</v>
          </cell>
          <cell r="B14">
            <v>0.35416666666666669</v>
          </cell>
          <cell r="C14">
            <v>0.70833333333333337</v>
          </cell>
          <cell r="K14" t="str">
            <v/>
          </cell>
          <cell r="N14" t="str">
            <v/>
          </cell>
          <cell r="O14" t="str">
            <v/>
          </cell>
          <cell r="P14" t="str">
            <v/>
          </cell>
          <cell r="Q14" t="str">
            <v/>
          </cell>
          <cell r="R14" t="str">
            <v/>
          </cell>
          <cell r="S14" t="str">
            <v/>
          </cell>
          <cell r="T14">
            <v>0.35416666666666669</v>
          </cell>
          <cell r="U14">
            <v>0</v>
          </cell>
          <cell r="V14">
            <v>0</v>
          </cell>
          <cell r="W14" t="str">
            <v/>
          </cell>
          <cell r="X14" t="str">
            <v/>
          </cell>
          <cell r="Y14">
            <v>0</v>
          </cell>
          <cell r="Z14">
            <v>0</v>
          </cell>
          <cell r="AA14" t="str">
            <v/>
          </cell>
          <cell r="AB14">
            <v>1</v>
          </cell>
          <cell r="AC14">
            <v>0</v>
          </cell>
          <cell r="AD14">
            <v>1</v>
          </cell>
        </row>
        <row r="15">
          <cell r="A15" t="str">
            <v>日</v>
          </cell>
          <cell r="B15">
            <v>0.35416666666666669</v>
          </cell>
          <cell r="C15">
            <v>0.70833333333333337</v>
          </cell>
          <cell r="K15" t="str">
            <v/>
          </cell>
          <cell r="N15" t="str">
            <v/>
          </cell>
          <cell r="O15" t="str">
            <v/>
          </cell>
          <cell r="P15" t="str">
            <v/>
          </cell>
          <cell r="Q15" t="str">
            <v/>
          </cell>
          <cell r="R15" t="str">
            <v/>
          </cell>
          <cell r="S15" t="str">
            <v/>
          </cell>
          <cell r="T15">
            <v>0.35416666666666669</v>
          </cell>
          <cell r="U15">
            <v>0</v>
          </cell>
          <cell r="V15">
            <v>0</v>
          </cell>
          <cell r="W15" t="str">
            <v/>
          </cell>
          <cell r="X15" t="str">
            <v/>
          </cell>
          <cell r="Y15">
            <v>0</v>
          </cell>
          <cell r="Z15">
            <v>0</v>
          </cell>
          <cell r="AA15" t="str">
            <v/>
          </cell>
          <cell r="AB15">
            <v>1</v>
          </cell>
          <cell r="AC15">
            <v>0</v>
          </cell>
          <cell r="AD15">
            <v>1</v>
          </cell>
        </row>
        <row r="16">
          <cell r="T16">
            <v>2.322916666666667</v>
          </cell>
          <cell r="X16" t="str">
            <v/>
          </cell>
        </row>
      </sheetData>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055F-1D6A-4C63-BE0D-321CD715B6CA}">
  <dimension ref="A1:A12"/>
  <sheetViews>
    <sheetView workbookViewId="0">
      <selection activeCell="A5" sqref="A5"/>
    </sheetView>
  </sheetViews>
  <sheetFormatPr defaultRowHeight="13.5"/>
  <sheetData>
    <row r="1" spans="1:1">
      <c r="A1" t="s">
        <v>164</v>
      </c>
    </row>
    <row r="3" spans="1:1">
      <c r="A3" t="s">
        <v>165</v>
      </c>
    </row>
    <row r="5" spans="1:1">
      <c r="A5" t="s">
        <v>170</v>
      </c>
    </row>
    <row r="6" spans="1:1">
      <c r="A6" t="s">
        <v>168</v>
      </c>
    </row>
    <row r="7" spans="1:1">
      <c r="A7" t="s">
        <v>169</v>
      </c>
    </row>
    <row r="8" spans="1:1">
      <c r="A8" t="s">
        <v>173</v>
      </c>
    </row>
    <row r="10" spans="1:1">
      <c r="A10" s="43" t="s">
        <v>171</v>
      </c>
    </row>
    <row r="12" spans="1:1">
      <c r="A12" t="s">
        <v>172</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078A4-1E67-4804-9B30-EE3F1D24D318}">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19" sqref="E19"/>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12</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45261</v>
      </c>
      <c r="B9" s="362" t="str">
        <f>TEXT(A9,"aaa")</f>
        <v>金</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'１１月'!CO69+CN9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45262</v>
      </c>
      <c r="B11" s="341" t="str">
        <f t="shared" ref="B11" si="17">TEXT(A11,"aaa")</f>
        <v>土</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t="str">
        <f>IF(BP11=1,"",VLOOKUP(B11,職員情報!$1:$1048576,4,FALSE))</f>
        <v/>
      </c>
      <c r="N11" s="349" t="str">
        <f>IF(BP11=1,"",VLOOKUP(B11,職員情報!$1:$1048576,5,FALSE))</f>
        <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t="str">
        <f>IF(AND(VLOOKUP(B11,職員情報!$1:$1048576,29,FALSE)=2,BP11="",BR11=""),2,"")</f>
        <v/>
      </c>
      <c r="BP11" s="243">
        <f t="shared" ref="BP11" si="46">IF(AND(BQ11=1,BR11=""),1,"")</f>
        <v>1</v>
      </c>
      <c r="BQ11" s="227">
        <f>IF(OR(WEEKDAY(A11)=1,AND(WEEKDAY(A11)=7,職員情報!$B$14=""),COUNTIF(休日!$A:$B,A11)=1,BW11=1),1,"")</f>
        <v>1</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1</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45263</v>
      </c>
      <c r="B13" s="341" t="str">
        <f t="shared" ref="B13" si="59">TEXT(A13,"aaa")</f>
        <v>日</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45264</v>
      </c>
      <c r="B15" s="341" t="str">
        <f t="shared" ref="B15" si="104">TEXT(A15,"aaa")</f>
        <v>月</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45265</v>
      </c>
      <c r="B17" s="341" t="str">
        <f t="shared" ref="B17" si="151">TEXT(A17,"aaa")</f>
        <v>火</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45266</v>
      </c>
      <c r="B19" s="341" t="str">
        <f t="shared" ref="B19" si="200">TEXT(A19,"aaa")</f>
        <v>水</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45267</v>
      </c>
      <c r="B21" s="341" t="str">
        <f t="shared" ref="B21" si="245">TEXT(A21,"aaa")</f>
        <v>木</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45268</v>
      </c>
      <c r="B23" s="341" t="str">
        <f t="shared" ref="B23" si="293">TEXT(A23,"aaa")</f>
        <v>金</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45269</v>
      </c>
      <c r="B25" s="341" t="str">
        <f t="shared" ref="B25" si="342">TEXT(A25,"aaa")</f>
        <v>土</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t="str">
        <f>IF(BP25=1,"",VLOOKUP(B25,職員情報!$1:$1048576,4,FALSE))</f>
        <v/>
      </c>
      <c r="N25" s="349" t="str">
        <f>IF(BP25=1,"",VLOOKUP(B25,職員情報!$1:$1048576,5,FALSE))</f>
        <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t="str">
        <f>IF(AND(VLOOKUP(B25,職員情報!$1:$1048576,29,FALSE)=2,BP25="",BR25=""),2,"")</f>
        <v/>
      </c>
      <c r="BP25" s="243">
        <f t="shared" ref="BP25" si="374">IF(AND(BQ25=1,BR25=""),1,"")</f>
        <v>1</v>
      </c>
      <c r="BQ25" s="227">
        <f>IF(OR(WEEKDAY(A25)=1,AND(WEEKDAY(A25)=7,職員情報!$B$14=""),COUNTIF(休日!$A:$B,A25)=1,BW25=1),1,"")</f>
        <v>1</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1</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45270</v>
      </c>
      <c r="B27" s="341" t="str">
        <f t="shared" ref="B27" si="391">TEXT(A27,"aaa")</f>
        <v>日</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t="str">
        <f>IF(BP27=1,"",VLOOKUP(B27,職員情報!$1:$1048576,4,FALSE))</f>
        <v/>
      </c>
      <c r="N27" s="349" t="str">
        <f>IF(BP27=1,"",VLOOKUP(B27,職員情報!$1:$1048576,5,FALSE))</f>
        <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t="str">
        <f>IF(AND(VLOOKUP(B27,職員情報!$1:$1048576,29,FALSE)=2,BP27="",BR27=""),2,"")</f>
        <v/>
      </c>
      <c r="BP27" s="243">
        <f t="shared" ref="BP27" si="423">IF(AND(BQ27=1,BR27=""),1,"")</f>
        <v>1</v>
      </c>
      <c r="BQ27" s="227">
        <f>IF(OR(WEEKDAY(A27)=1,AND(WEEKDAY(A27)=7,職員情報!$B$14=""),COUNTIF(休日!$A:$B,A27)=1,BW27=1),1,"")</f>
        <v>1</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1</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45271</v>
      </c>
      <c r="B29" s="341" t="str">
        <f t="shared" ref="B29" si="440">TEXT(A29,"aaa")</f>
        <v>月</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45272</v>
      </c>
      <c r="B31" s="341" t="str">
        <f t="shared" ref="B31" si="488">TEXT(A31,"aaa")</f>
        <v>火</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45273</v>
      </c>
      <c r="B33" s="341" t="str">
        <f t="shared" ref="B33" si="537">TEXT(A33,"aaa")</f>
        <v>水</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45274</v>
      </c>
      <c r="B35" s="341" t="str">
        <f t="shared" ref="B35" si="586">TEXT(A35,"aaa")</f>
        <v>木</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45275</v>
      </c>
      <c r="B37" s="341" t="str">
        <f t="shared" ref="B37" si="634">TEXT(A37,"aaa")</f>
        <v>金</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45276</v>
      </c>
      <c r="B39" s="341" t="str">
        <f t="shared" ref="B39" si="682">TEXT(A39,"aaa")</f>
        <v>土</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t="str">
        <f>IF(BP39=1,"",VLOOKUP(B39,職員情報!$1:$1048576,4,FALSE))</f>
        <v/>
      </c>
      <c r="N39" s="349" t="str">
        <f>IF(BP39=1,"",VLOOKUP(B39,職員情報!$1:$1048576,5,FALSE))</f>
        <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t="str">
        <f>IF(AND(VLOOKUP(B39,職員情報!$1:$1048576,29,FALSE)=2,BP39="",BR39=""),2,"")</f>
        <v/>
      </c>
      <c r="BP39" s="243">
        <f t="shared" ref="BP39" si="714">IF(AND(BQ39=1,BR39=""),1,"")</f>
        <v>1</v>
      </c>
      <c r="BQ39" s="227">
        <f>IF(OR(WEEKDAY(A39)=1,AND(WEEKDAY(A39)=7,職員情報!$B$14=""),COUNTIF(休日!$A:$B,A39)=1,BW39=1),1,"")</f>
        <v>1</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1</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45277</v>
      </c>
      <c r="B41" s="341" t="str">
        <f t="shared" ref="B41" si="731">TEXT(A41,"aaa")</f>
        <v>日</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t="str">
        <f>IF(BP41=1,"",VLOOKUP(B41,職員情報!$1:$1048576,4,FALSE))</f>
        <v/>
      </c>
      <c r="N41" s="349" t="str">
        <f>IF(BP41=1,"",VLOOKUP(B41,職員情報!$1:$1048576,5,FALSE))</f>
        <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t="str">
        <f>IF(AND(VLOOKUP(B41,職員情報!$1:$1048576,29,FALSE)=2,BP41="",BR41=""),2,"")</f>
        <v/>
      </c>
      <c r="BP41" s="243">
        <f t="shared" ref="BP41" si="763">IF(AND(BQ41=1,BR41=""),1,"")</f>
        <v>1</v>
      </c>
      <c r="BQ41" s="227">
        <f>IF(OR(WEEKDAY(A41)=1,AND(WEEKDAY(A41)=7,職員情報!$B$14=""),COUNTIF(休日!$A:$B,A41)=1,BW41=1),1,"")</f>
        <v>1</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1</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45278</v>
      </c>
      <c r="B43" s="341" t="str">
        <f t="shared" ref="B43" si="780">TEXT(A43,"aaa")</f>
        <v>月</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45279</v>
      </c>
      <c r="B45" s="341" t="str">
        <f t="shared" ref="B45" si="829">TEXT(A45,"aaa")</f>
        <v>火</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45280</v>
      </c>
      <c r="B47" s="341" t="str">
        <f t="shared" ref="B47" si="878">TEXT(A47,"aaa")</f>
        <v>水</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45281</v>
      </c>
      <c r="B49" s="341" t="str">
        <f t="shared" ref="B49" si="927">TEXT(A49,"aaa")</f>
        <v>木</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45282</v>
      </c>
      <c r="B51" s="341" t="str">
        <f t="shared" ref="B51" si="976">TEXT(A51,"aaa")</f>
        <v>金</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45283</v>
      </c>
      <c r="B53" s="341" t="str">
        <f t="shared" ref="B53" si="1025">TEXT(A53,"aaa")</f>
        <v>土</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t="str">
        <f>IF(BP53=1,"",VLOOKUP(B53,職員情報!$1:$1048576,4,FALSE))</f>
        <v/>
      </c>
      <c r="N53" s="349" t="str">
        <f>IF(BP53=1,"",VLOOKUP(B53,職員情報!$1:$1048576,5,FALSE))</f>
        <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t="str">
        <f>IF(AND(VLOOKUP(B53,職員情報!$1:$1048576,29,FALSE)=2,BP53="",BR53=""),2,"")</f>
        <v/>
      </c>
      <c r="BP53" s="243">
        <f t="shared" ref="BP53" si="1057">IF(AND(BQ53=1,BR53=""),1,"")</f>
        <v>1</v>
      </c>
      <c r="BQ53" s="227">
        <f>IF(OR(WEEKDAY(A53)=1,AND(WEEKDAY(A53)=7,職員情報!$B$14=""),COUNTIF(休日!$A:$B,A53)=1,BW53=1),1,"")</f>
        <v>1</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1</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45284</v>
      </c>
      <c r="B55" s="341" t="str">
        <f t="shared" ref="B55" si="1073">TEXT(A55,"aaa")</f>
        <v>日</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t="str">
        <f>IF(BP55=1,"",VLOOKUP(B55,職員情報!$1:$1048576,4,FALSE))</f>
        <v/>
      </c>
      <c r="N55" s="349" t="str">
        <f>IF(BP55=1,"",VLOOKUP(B55,職員情報!$1:$1048576,5,FALSE))</f>
        <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t="str">
        <f>IF(AND(VLOOKUP(B55,職員情報!$1:$1048576,29,FALSE)=2,BP55="",BR55=""),2,"")</f>
        <v/>
      </c>
      <c r="BP55" s="243">
        <f t="shared" ref="BP55" si="1105">IF(AND(BQ55=1,BR55=""),1,"")</f>
        <v>1</v>
      </c>
      <c r="BQ55" s="227">
        <f>IF(OR(WEEKDAY(A55)=1,AND(WEEKDAY(A55)=7,職員情報!$B$14=""),COUNTIF(休日!$A:$B,A55)=1,BW55=1),1,"")</f>
        <v>1</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1</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45285</v>
      </c>
      <c r="B57" s="341" t="str">
        <f t="shared" ref="B57" si="1122">TEXT(A57,"aaa")</f>
        <v>月</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45286</v>
      </c>
      <c r="B59" s="341" t="str">
        <f t="shared" ref="B59" si="1170">TEXT(A59,"aaa")</f>
        <v>火</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45287</v>
      </c>
      <c r="B61" s="341" t="str">
        <f t="shared" ref="B61" si="1219">TEXT(A61,"aaa")</f>
        <v>水</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45288</v>
      </c>
      <c r="B63" s="341" t="str">
        <f t="shared" ref="B63" si="1268">TEXT(A63,"aaa")</f>
        <v>木</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45289</v>
      </c>
      <c r="B65" s="341" t="str">
        <f t="shared" ref="B65" si="1317">TEXT(A65,"aaa")</f>
        <v>金</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t="str">
        <f>IF(BP65=1,"",VLOOKUP(B65,職員情報!$1:$1048576,4,FALSE))</f>
        <v/>
      </c>
      <c r="N65" s="349" t="str">
        <f>IF(BP65=1,"",VLOOKUP(B65,職員情報!$1:$1048576,5,FALSE))</f>
        <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t="str">
        <f>IF(AND(VLOOKUP(B65,職員情報!$1:$1048576,29,FALSE)=2,BP65="",BR65=""),2,"")</f>
        <v/>
      </c>
      <c r="BP65" s="243">
        <f t="shared" ref="BP65" si="1348">IF(AND(BQ65=1,BR65=""),1,"")</f>
        <v>1</v>
      </c>
      <c r="BQ65" s="227">
        <f>IF(OR(WEEKDAY(A65)=1,AND(WEEKDAY(A65)=7,職員情報!$B$14=""),COUNTIF(休日!$A:$B,A65)=1,BW65=1),1,"")</f>
        <v>1</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1</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45290</v>
      </c>
      <c r="B67" s="341" t="str">
        <f t="shared" ref="B67" si="1365">TEXT(A67,"aaa")</f>
        <v>土</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t="str">
        <f>IF(BP67=1,"",VLOOKUP(B67,職員情報!$1:$1048576,4,FALSE))</f>
        <v/>
      </c>
      <c r="N67" s="349" t="str">
        <f>IF(BP67=1,"",VLOOKUP(B67,職員情報!$1:$1048576,5,FALSE))</f>
        <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t="str">
        <f>IF(AND(VLOOKUP(B67,職員情報!$1:$1048576,29,FALSE)=2,BP67="",BR67=""),2,"")</f>
        <v/>
      </c>
      <c r="BP67" s="243">
        <f t="shared" ref="BP67" si="1395">IF(AND(BQ67=1,BR67=""),1,"")</f>
        <v>1</v>
      </c>
      <c r="BQ67" s="227">
        <f>IF(OR(WEEKDAY(A67)=1,AND(WEEKDAY(A67)=7,職員情報!$B$14=""),COUNTIF(休日!$A:$B,A67)=1,BW67=1),1,"")</f>
        <v>1</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1</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45291</v>
      </c>
      <c r="B69" s="341" t="str">
        <f t="shared" ref="B69" si="1411">TEXT(A69,"aaa")</f>
        <v>日</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t="str">
        <f>IF(BP69=1,"",VLOOKUP(B69,職員情報!$1:$1048576,4,FALSE))</f>
        <v/>
      </c>
      <c r="N69" s="349" t="str">
        <f>IF(BP69=1,"",VLOOKUP(B69,職員情報!$1:$1048576,5,FALSE))</f>
        <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str">
        <f>IF(MONTH(A63)=MONTH(A63+3),IFERROR(IF(CM69=1,C70-C69,IF(C69="","",C70-C69-O69)),"×"))</f>
        <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0</v>
      </c>
      <c r="AV69" s="258">
        <f t="shared" ref="AV69" si="1429">IF(OR(AD69="",AD69="×"),0,IF(C69="",0,AD69-BG69-BJ69))</f>
        <v>0</v>
      </c>
      <c r="AW69" s="258" t="str">
        <f t="shared" ref="AW69" si="1430">IFERROR(IF(AD69="","",AD69*BT69),0)</f>
        <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t="str">
        <f>IF(AND(VLOOKUP(B69,職員情報!$1:$1048576,29,FALSE)=2,BP69="",BR69=""),2,"")</f>
        <v/>
      </c>
      <c r="BP69" s="243">
        <f>IF(A69="",1,IF(AND(BQ69=1,BR69=""),1,""))</f>
        <v>1</v>
      </c>
      <c r="BQ69" s="227">
        <f>IF(OR(WEEKDAY(A69)=1,AND(WEEKDAY(A69)=7,職員情報!$B$14=""),COUNTIF(休日!$A:$B,A69)=1,BW69=1),1,"")</f>
        <v>1</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1</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0</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13</v>
      </c>
      <c r="P79" s="200"/>
      <c r="Q79" s="201"/>
      <c r="R79" s="201"/>
      <c r="S79" s="201"/>
      <c r="T79" s="201"/>
      <c r="U79" s="201"/>
      <c r="V79" s="201"/>
      <c r="X79" s="228" t="s">
        <v>196</v>
      </c>
      <c r="Y79" s="234"/>
    </row>
    <row r="80" spans="1:98">
      <c r="A80" s="103">
        <f>IF(A79&lt;13,A79,1)</f>
        <v>1</v>
      </c>
      <c r="P80" s="200"/>
      <c r="Q80" s="201"/>
      <c r="R80" s="201"/>
      <c r="S80" s="201"/>
      <c r="T80" s="201"/>
      <c r="U80" s="201"/>
      <c r="V80" s="201"/>
      <c r="X80" s="238">
        <f>AW71</f>
        <v>0</v>
      </c>
      <c r="Y80" s="234"/>
    </row>
    <row r="81" spans="1:25">
      <c r="A81" s="104">
        <f>DATE(Y$2,A80,1)</f>
        <v>44927</v>
      </c>
      <c r="P81" s="200"/>
      <c r="Q81" s="201"/>
      <c r="R81" s="201"/>
      <c r="S81" s="201"/>
      <c r="T81" s="201"/>
      <c r="U81" s="201"/>
      <c r="V81" s="201"/>
      <c r="X81" s="228" t="s">
        <v>197</v>
      </c>
      <c r="Y81" s="234"/>
    </row>
    <row r="82" spans="1:25">
      <c r="A82" s="104" t="str">
        <f>TEXT(YEAR(A81),"0000")&amp;TEXT(MONTH(A81),"00")</f>
        <v>202301</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職員情報!T22*AU77-'１２月'!#REF!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A3sBhxYwsaePV2NHcxirjJ2yMYqwpLMPjiiwPmttlnPcBoGgUy8GY7yJztMWPIt4IaoEw86JFLQIfXwtL6TRHg==" saltValue="EBD6BiHICgSSFVBY/32/+w=="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1439" priority="542" operator="equal">
      <formula>0</formula>
    </cfRule>
  </conditionalFormatting>
  <conditionalFormatting sqref="N9:N10">
    <cfRule type="expression" dxfId="1438" priority="541">
      <formula>"AE=1"</formula>
    </cfRule>
  </conditionalFormatting>
  <conditionalFormatting sqref="N11:N20 N23:N42 N45:N68">
    <cfRule type="expression" dxfId="1437" priority="540">
      <formula>"AE=1"</formula>
    </cfRule>
  </conditionalFormatting>
  <conditionalFormatting sqref="N69:N70">
    <cfRule type="expression" dxfId="1436" priority="539">
      <formula>"AE=1"</formula>
    </cfRule>
  </conditionalFormatting>
  <conditionalFormatting sqref="D9:D10">
    <cfRule type="expression" dxfId="1435" priority="538">
      <formula>OR($BP$9=1,$BO$9=2)</formula>
    </cfRule>
  </conditionalFormatting>
  <conditionalFormatting sqref="N21:N22">
    <cfRule type="expression" dxfId="1434" priority="537">
      <formula>"AE=1"</formula>
    </cfRule>
  </conditionalFormatting>
  <conditionalFormatting sqref="F7:G7">
    <cfRule type="cellIs" dxfId="1433" priority="536" operator="equal">
      <formula>0</formula>
    </cfRule>
  </conditionalFormatting>
  <conditionalFormatting sqref="D11:D12">
    <cfRule type="expression" dxfId="1432" priority="535">
      <formula>OR($BP$11=1,$BO$11=2)</formula>
    </cfRule>
  </conditionalFormatting>
  <conditionalFormatting sqref="F8">
    <cfRule type="cellIs" dxfId="1431" priority="534" operator="equal">
      <formula>0</formula>
    </cfRule>
  </conditionalFormatting>
  <conditionalFormatting sqref="H8 H5">
    <cfRule type="cellIs" dxfId="1430" priority="528" operator="equal">
      <formula>0</formula>
    </cfRule>
  </conditionalFormatting>
  <conditionalFormatting sqref="H7">
    <cfRule type="cellIs" dxfId="1429" priority="527" operator="equal">
      <formula>0</formula>
    </cfRule>
  </conditionalFormatting>
  <conditionalFormatting sqref="K7">
    <cfRule type="cellIs" dxfId="1428" priority="526" operator="equal">
      <formula>0</formula>
    </cfRule>
  </conditionalFormatting>
  <conditionalFormatting sqref="K5:L5">
    <cfRule type="cellIs" dxfId="1427" priority="533" operator="equal">
      <formula>0</formula>
    </cfRule>
  </conditionalFormatting>
  <conditionalFormatting sqref="I7">
    <cfRule type="cellIs" dxfId="1426" priority="531" operator="equal">
      <formula>0</formula>
    </cfRule>
  </conditionalFormatting>
  <conditionalFormatting sqref="I5:J5">
    <cfRule type="cellIs" dxfId="1425" priority="532" operator="equal">
      <formula>0</formula>
    </cfRule>
  </conditionalFormatting>
  <conditionalFormatting sqref="J8">
    <cfRule type="cellIs" dxfId="1424" priority="530" operator="equal">
      <formula>0</formula>
    </cfRule>
  </conditionalFormatting>
  <conditionalFormatting sqref="J7">
    <cfRule type="cellIs" dxfId="1423" priority="529" operator="equal">
      <formula>0</formula>
    </cfRule>
  </conditionalFormatting>
  <conditionalFormatting sqref="L7">
    <cfRule type="cellIs" dxfId="1422" priority="524" operator="equal">
      <formula>0</formula>
    </cfRule>
  </conditionalFormatting>
  <conditionalFormatting sqref="L8">
    <cfRule type="cellIs" dxfId="1421" priority="525" operator="equal">
      <formula>0</formula>
    </cfRule>
  </conditionalFormatting>
  <conditionalFormatting sqref="D15:D16">
    <cfRule type="expression" dxfId="1420" priority="523">
      <formula>OR($BP$15=1,$BO$15=2)</formula>
    </cfRule>
  </conditionalFormatting>
  <conditionalFormatting sqref="D17:D18">
    <cfRule type="expression" dxfId="1419" priority="522">
      <formula>OR($BP$17=1,$BO$17=2)</formula>
    </cfRule>
  </conditionalFormatting>
  <conditionalFormatting sqref="D31:D32">
    <cfRule type="expression" dxfId="1418" priority="521">
      <formula>OR($BP$31=1,$BO$31=2)</formula>
    </cfRule>
  </conditionalFormatting>
  <conditionalFormatting sqref="D33:D34">
    <cfRule type="expression" dxfId="1417" priority="520">
      <formula>OR($BP$33=1,$BO$33=2)</formula>
    </cfRule>
  </conditionalFormatting>
  <conditionalFormatting sqref="D57:D58">
    <cfRule type="expression" dxfId="1416" priority="519">
      <formula>OR($BP$57=1,$BO$57=2)</formula>
    </cfRule>
  </conditionalFormatting>
  <conditionalFormatting sqref="D59:D60">
    <cfRule type="expression" dxfId="1415" priority="518">
      <formula>OR($BP$59=1,$BO$59=2)</formula>
    </cfRule>
  </conditionalFormatting>
  <conditionalFormatting sqref="A65:B70">
    <cfRule type="expression" dxfId="1414" priority="543">
      <formula>MONTH($A65)&lt;&gt;$AA$2</formula>
    </cfRule>
  </conditionalFormatting>
  <conditionalFormatting sqref="E9:E10">
    <cfRule type="expression" dxfId="1413" priority="517">
      <formula>OR($BP$9=1,$BO$9=2)</formula>
    </cfRule>
  </conditionalFormatting>
  <conditionalFormatting sqref="E11:E12">
    <cfRule type="expression" dxfId="1412" priority="516">
      <formula>OR($BP$11=1,$BO$11=2)</formula>
    </cfRule>
  </conditionalFormatting>
  <conditionalFormatting sqref="E13:E14">
    <cfRule type="expression" dxfId="1411" priority="515">
      <formula>OR($BP$13=1,$BO$13=2)</formula>
    </cfRule>
  </conditionalFormatting>
  <conditionalFormatting sqref="E15:E16">
    <cfRule type="expression" dxfId="1410" priority="514">
      <formula>OR($BP$15=1,$BO$15=2)</formula>
    </cfRule>
  </conditionalFormatting>
  <conditionalFormatting sqref="E17:E18">
    <cfRule type="expression" dxfId="1409" priority="513">
      <formula>OR($BP$17=1,$BO$17=2)</formula>
    </cfRule>
  </conditionalFormatting>
  <conditionalFormatting sqref="E19:E20">
    <cfRule type="expression" dxfId="1408" priority="512">
      <formula>OR($BP$19=1,$BO$19=2)</formula>
    </cfRule>
  </conditionalFormatting>
  <conditionalFormatting sqref="E21:E22">
    <cfRule type="expression" dxfId="1407" priority="511">
      <formula>OR($BP$21=1,$BO$21=2)</formula>
    </cfRule>
  </conditionalFormatting>
  <conditionalFormatting sqref="E23:E24">
    <cfRule type="expression" dxfId="1406" priority="510">
      <formula>OR($BP$23=1,$BO$23=2)</formula>
    </cfRule>
  </conditionalFormatting>
  <conditionalFormatting sqref="E25:E26">
    <cfRule type="expression" dxfId="1405" priority="509">
      <formula>OR($BP$25=1,$BO$25=2)</formula>
    </cfRule>
  </conditionalFormatting>
  <conditionalFormatting sqref="E27:E28">
    <cfRule type="expression" dxfId="1404" priority="508">
      <formula>OR($BP$27=1,$BO$27=2)</formula>
    </cfRule>
  </conditionalFormatting>
  <conditionalFormatting sqref="E31:E32">
    <cfRule type="expression" dxfId="1403" priority="507">
      <formula>OR($BP$31=1,$BO$31=2)</formula>
    </cfRule>
  </conditionalFormatting>
  <conditionalFormatting sqref="E33:E34">
    <cfRule type="expression" dxfId="1402" priority="506">
      <formula>OR($BP$33=1,$BO$33=2)</formula>
    </cfRule>
  </conditionalFormatting>
  <conditionalFormatting sqref="E35:E36">
    <cfRule type="expression" dxfId="1401" priority="505">
      <formula>OR($BP$35=1,$BO$35=2)</formula>
    </cfRule>
  </conditionalFormatting>
  <conditionalFormatting sqref="E37:E38">
    <cfRule type="expression" dxfId="1400" priority="504">
      <formula>OR($BP$37=1,$BO$37=2)</formula>
    </cfRule>
  </conditionalFormatting>
  <conditionalFormatting sqref="E39:E40">
    <cfRule type="expression" dxfId="1399" priority="503">
      <formula>OR($BP$39=1,$BO$39=2)</formula>
    </cfRule>
  </conditionalFormatting>
  <conditionalFormatting sqref="E41:E42">
    <cfRule type="expression" dxfId="1398" priority="502">
      <formula>OR($BP$41=1,$BO$41=2)</formula>
    </cfRule>
  </conditionalFormatting>
  <conditionalFormatting sqref="E47:E48">
    <cfRule type="expression" dxfId="1397" priority="501">
      <formula>OR($BP$47=1,$BO$47=2)</formula>
    </cfRule>
  </conditionalFormatting>
  <conditionalFormatting sqref="E49:E50">
    <cfRule type="expression" dxfId="1396" priority="500">
      <formula>OR($BP$49=1,$BO$49=2)</formula>
    </cfRule>
  </conditionalFormatting>
  <conditionalFormatting sqref="E51:E52">
    <cfRule type="expression" dxfId="1395" priority="499">
      <formula>OR($BP$51=1,$BO$51=2)</formula>
    </cfRule>
  </conditionalFormatting>
  <conditionalFormatting sqref="E53:E54">
    <cfRule type="expression" dxfId="1394" priority="498">
      <formula>OR($BP$53=1,$BO$53=2)</formula>
    </cfRule>
  </conditionalFormatting>
  <conditionalFormatting sqref="E55:E56">
    <cfRule type="expression" dxfId="1393" priority="497">
      <formula>OR($BP$55=1,$BO$55=2)</formula>
    </cfRule>
  </conditionalFormatting>
  <conditionalFormatting sqref="E57:E58">
    <cfRule type="expression" dxfId="1392" priority="496">
      <formula>OR($BP$57=1,$BO$57=2)</formula>
    </cfRule>
  </conditionalFormatting>
  <conditionalFormatting sqref="E59:E60">
    <cfRule type="expression" dxfId="1391" priority="495">
      <formula>OR($BP$59=1,$BO$59=2)</formula>
    </cfRule>
  </conditionalFormatting>
  <conditionalFormatting sqref="E61:E62">
    <cfRule type="expression" dxfId="1390" priority="494">
      <formula>OR($BP$61=1,$BO$61=2)</formula>
    </cfRule>
  </conditionalFormatting>
  <conditionalFormatting sqref="E63:E64">
    <cfRule type="expression" dxfId="1389" priority="493">
      <formula>OR($BP$63=1,$BO$63=2)</formula>
    </cfRule>
  </conditionalFormatting>
  <conditionalFormatting sqref="E65:E66">
    <cfRule type="expression" dxfId="1388" priority="492">
      <formula>OR($BP$65=1,$BO$65=2)</formula>
    </cfRule>
  </conditionalFormatting>
  <conditionalFormatting sqref="E67:E68">
    <cfRule type="expression" dxfId="1387" priority="491">
      <formula>OR($BP$67=1,$BO$67=2)</formula>
    </cfRule>
  </conditionalFormatting>
  <conditionalFormatting sqref="E69:E70">
    <cfRule type="expression" dxfId="1386" priority="490">
      <formula>OR($BP$69=1,$BO$69=2)</formula>
    </cfRule>
  </conditionalFormatting>
  <conditionalFormatting sqref="C9">
    <cfRule type="expression" dxfId="1385" priority="489">
      <formula>OR($BP$9=1,$BO$9=2)</formula>
    </cfRule>
  </conditionalFormatting>
  <conditionalFormatting sqref="D19:D20">
    <cfRule type="expression" dxfId="1384" priority="488">
      <formula>OR($BP$19=1,$BO$19=2)</formula>
    </cfRule>
  </conditionalFormatting>
  <conditionalFormatting sqref="D51:D52">
    <cfRule type="expression" dxfId="1383" priority="487">
      <formula>OR($BP$51=1,$BO$51=2)</formula>
    </cfRule>
  </conditionalFormatting>
  <conditionalFormatting sqref="D67:D68">
    <cfRule type="expression" dxfId="1382" priority="486">
      <formula>OR($BP$67=1,$BO$67=2)</formula>
    </cfRule>
  </conditionalFormatting>
  <conditionalFormatting sqref="N43:N44">
    <cfRule type="expression" dxfId="1381" priority="485">
      <formula>"AE=1"</formula>
    </cfRule>
  </conditionalFormatting>
  <conditionalFormatting sqref="AB19:AB20">
    <cfRule type="expression" dxfId="1380" priority="544">
      <formula>AND(OR(L19&gt;0,#REF!&gt;0),CH19=1)</formula>
    </cfRule>
  </conditionalFormatting>
  <conditionalFormatting sqref="AA19:AA20">
    <cfRule type="expression" dxfId="1379" priority="545">
      <formula>AND(OR(K19&gt;0,#REF!&gt;0),#REF!=1)</formula>
    </cfRule>
  </conditionalFormatting>
  <conditionalFormatting sqref="D43:D44">
    <cfRule type="expression" dxfId="1378" priority="484">
      <formula>OR($BP$43=1,$BO$43=2)</formula>
    </cfRule>
  </conditionalFormatting>
  <conditionalFormatting sqref="D45:D46">
    <cfRule type="expression" dxfId="1377" priority="483">
      <formula>OR($BP$45=1,$BO$45=2)</formula>
    </cfRule>
  </conditionalFormatting>
  <conditionalFormatting sqref="D47:D48">
    <cfRule type="expression" dxfId="1376" priority="482">
      <formula>OR($BP$47=1,$BO$47=2)</formula>
    </cfRule>
  </conditionalFormatting>
  <conditionalFormatting sqref="D53:D54">
    <cfRule type="expression" dxfId="1375" priority="481">
      <formula>OR($BP$53=1,$BO$53=2)</formula>
    </cfRule>
  </conditionalFormatting>
  <conditionalFormatting sqref="D55:D56">
    <cfRule type="expression" dxfId="1374" priority="480">
      <formula>OR($BP$55=1,$BO$55=2)</formula>
    </cfRule>
  </conditionalFormatting>
  <conditionalFormatting sqref="D61:D62">
    <cfRule type="expression" dxfId="1373" priority="479">
      <formula>OR($BP$61=1,$BO$61=2)</formula>
    </cfRule>
  </conditionalFormatting>
  <conditionalFormatting sqref="E43:E44">
    <cfRule type="expression" dxfId="1372" priority="478">
      <formula>OR($BP$43=1,$BO$43=2)</formula>
    </cfRule>
  </conditionalFormatting>
  <conditionalFormatting sqref="E45:E46">
    <cfRule type="expression" dxfId="1371" priority="477">
      <formula>OR($BP$45=1,$BO$45=2)</formula>
    </cfRule>
  </conditionalFormatting>
  <conditionalFormatting sqref="C15">
    <cfRule type="expression" dxfId="1370" priority="476">
      <formula>OR($BP$15=1,$BO$15=2)</formula>
    </cfRule>
  </conditionalFormatting>
  <conditionalFormatting sqref="C16">
    <cfRule type="expression" dxfId="1369" priority="475">
      <formula>OR($BP$15=1,$BO$15=2)</formula>
    </cfRule>
  </conditionalFormatting>
  <conditionalFormatting sqref="C17">
    <cfRule type="expression" dxfId="1368" priority="474">
      <formula>OR($BP$17=1,$BO$17=2)</formula>
    </cfRule>
  </conditionalFormatting>
  <conditionalFormatting sqref="C18">
    <cfRule type="expression" dxfId="1367" priority="473">
      <formula>OR($BP$17=1,$BO$17=2)</formula>
    </cfRule>
  </conditionalFormatting>
  <conditionalFormatting sqref="C19">
    <cfRule type="expression" dxfId="1366" priority="472">
      <formula>OR($BP$19=1,$BO$19=2)</formula>
    </cfRule>
  </conditionalFormatting>
  <conditionalFormatting sqref="C20">
    <cfRule type="expression" dxfId="1365" priority="471">
      <formula>OR($BP$19=1,$BO$19=2)</formula>
    </cfRule>
  </conditionalFormatting>
  <conditionalFormatting sqref="C21">
    <cfRule type="expression" dxfId="1364" priority="470">
      <formula>OR($BP$21=1,$BO$21=2)</formula>
    </cfRule>
  </conditionalFormatting>
  <conditionalFormatting sqref="C22">
    <cfRule type="expression" dxfId="1363" priority="469">
      <formula>OR($BP$21=1,$BO$21=2)</formula>
    </cfRule>
  </conditionalFormatting>
  <conditionalFormatting sqref="C23">
    <cfRule type="expression" dxfId="1362" priority="468">
      <formula>OR($BP$23=1,$BO$23=2)</formula>
    </cfRule>
  </conditionalFormatting>
  <conditionalFormatting sqref="C24">
    <cfRule type="expression" dxfId="1361" priority="467">
      <formula>OR($BP$23=1,$BO$23=2)</formula>
    </cfRule>
  </conditionalFormatting>
  <conditionalFormatting sqref="C25">
    <cfRule type="expression" dxfId="1360" priority="466">
      <formula>OR($BP$25=1,$BO$25=2)</formula>
    </cfRule>
  </conditionalFormatting>
  <conditionalFormatting sqref="C26">
    <cfRule type="expression" dxfId="1359" priority="465">
      <formula>OR($BP$25=1,$BO$25=2)</formula>
    </cfRule>
  </conditionalFormatting>
  <conditionalFormatting sqref="C27">
    <cfRule type="expression" dxfId="1358" priority="464">
      <formula>OR($BP$27=1,$BO$27=2)</formula>
    </cfRule>
  </conditionalFormatting>
  <conditionalFormatting sqref="C28">
    <cfRule type="expression" dxfId="1357" priority="463">
      <formula>OR($BP$27=1,$BO$27=2)</formula>
    </cfRule>
  </conditionalFormatting>
  <conditionalFormatting sqref="C29">
    <cfRule type="expression" dxfId="1356" priority="462">
      <formula>OR($BP$29=1,$BO$29=2)</formula>
    </cfRule>
  </conditionalFormatting>
  <conditionalFormatting sqref="C30">
    <cfRule type="expression" dxfId="1355" priority="461">
      <formula>OR($BP$29=1,$BO$29=2)</formula>
    </cfRule>
  </conditionalFormatting>
  <conditionalFormatting sqref="C31">
    <cfRule type="expression" dxfId="1354" priority="460">
      <formula>OR($BP$31=1,$BO$31=2)</formula>
    </cfRule>
  </conditionalFormatting>
  <conditionalFormatting sqref="C32">
    <cfRule type="expression" dxfId="1353" priority="459">
      <formula>OR($BP$31=1,$BO$31=2)</formula>
    </cfRule>
  </conditionalFormatting>
  <conditionalFormatting sqref="C33">
    <cfRule type="expression" dxfId="1352" priority="458">
      <formula>OR($BP$33=1,$BO$33=2)</formula>
    </cfRule>
  </conditionalFormatting>
  <conditionalFormatting sqref="C34">
    <cfRule type="expression" dxfId="1351" priority="457">
      <formula>OR($BP$33=1,$BO$33=2)</formula>
    </cfRule>
  </conditionalFormatting>
  <conditionalFormatting sqref="C35">
    <cfRule type="expression" dxfId="1350" priority="456">
      <formula>OR($BP$35=1,$BO$35=2)</formula>
    </cfRule>
  </conditionalFormatting>
  <conditionalFormatting sqref="C36">
    <cfRule type="expression" dxfId="1349" priority="455">
      <formula>OR($BP$35=1,$BO$35=2)</formula>
    </cfRule>
  </conditionalFormatting>
  <conditionalFormatting sqref="C37">
    <cfRule type="expression" dxfId="1348" priority="454">
      <formula>OR($BP$37=1,$BO$37=2)</formula>
    </cfRule>
  </conditionalFormatting>
  <conditionalFormatting sqref="C38">
    <cfRule type="expression" dxfId="1347" priority="453">
      <formula>OR($BP$37=1,$BO$37=2)</formula>
    </cfRule>
  </conditionalFormatting>
  <conditionalFormatting sqref="C39">
    <cfRule type="expression" dxfId="1346" priority="452">
      <formula>OR($BP$39=1,$BO$39=2)</formula>
    </cfRule>
  </conditionalFormatting>
  <conditionalFormatting sqref="C40">
    <cfRule type="expression" dxfId="1345" priority="451">
      <formula>OR($BP$39=1,$BO$39=2)</formula>
    </cfRule>
  </conditionalFormatting>
  <conditionalFormatting sqref="C41">
    <cfRule type="expression" dxfId="1344" priority="450">
      <formula>OR($BP$41=1,$BO$41=2)</formula>
    </cfRule>
  </conditionalFormatting>
  <conditionalFormatting sqref="C42">
    <cfRule type="expression" dxfId="1343" priority="449">
      <formula>OR($BP$41=1,$BO$41=2)</formula>
    </cfRule>
  </conditionalFormatting>
  <conditionalFormatting sqref="C43">
    <cfRule type="expression" dxfId="1342" priority="448">
      <formula>OR($BP$43=1,$BO$43=2)</formula>
    </cfRule>
  </conditionalFormatting>
  <conditionalFormatting sqref="C44">
    <cfRule type="expression" dxfId="1341" priority="447">
      <formula>OR($BP$43=1,$BO$43=2)</formula>
    </cfRule>
  </conditionalFormatting>
  <conditionalFormatting sqref="C45">
    <cfRule type="expression" dxfId="1340" priority="446">
      <formula>OR($BP$45=1,$BO$45=2)</formula>
    </cfRule>
  </conditionalFormatting>
  <conditionalFormatting sqref="C46">
    <cfRule type="expression" dxfId="1339" priority="445">
      <formula>OR($BP$45=1,$BO$45=2)</formula>
    </cfRule>
  </conditionalFormatting>
  <conditionalFormatting sqref="C47">
    <cfRule type="expression" dxfId="1338" priority="444">
      <formula>OR($BP$47=1,$BO$47=2)</formula>
    </cfRule>
  </conditionalFormatting>
  <conditionalFormatting sqref="C48">
    <cfRule type="expression" dxfId="1337" priority="443">
      <formula>OR($BP$47=1,$BO$47=2)</formula>
    </cfRule>
  </conditionalFormatting>
  <conditionalFormatting sqref="C49">
    <cfRule type="expression" dxfId="1336" priority="442">
      <formula>OR($BP$49=1,$BO$49=2)</formula>
    </cfRule>
  </conditionalFormatting>
  <conditionalFormatting sqref="C50">
    <cfRule type="expression" dxfId="1335" priority="441">
      <formula>OR($BP$49=1,$BO$49=2)</formula>
    </cfRule>
  </conditionalFormatting>
  <conditionalFormatting sqref="C51">
    <cfRule type="expression" dxfId="1334" priority="440">
      <formula>OR($BP$51=1,$BO$51=2)</formula>
    </cfRule>
  </conditionalFormatting>
  <conditionalFormatting sqref="C52">
    <cfRule type="expression" dxfId="1333" priority="439">
      <formula>OR($BP$51=1,$BO$51=2)</formula>
    </cfRule>
  </conditionalFormatting>
  <conditionalFormatting sqref="C53">
    <cfRule type="expression" dxfId="1332" priority="438">
      <formula>OR($BP$53=1,$BO$53=2)</formula>
    </cfRule>
  </conditionalFormatting>
  <conditionalFormatting sqref="C54">
    <cfRule type="expression" dxfId="1331" priority="437">
      <formula>OR($BP$53=1,$BO$53=2)</formula>
    </cfRule>
  </conditionalFormatting>
  <conditionalFormatting sqref="C55">
    <cfRule type="expression" dxfId="1330" priority="436">
      <formula>OR($BP$55=1,$BO$55=2)</formula>
    </cfRule>
  </conditionalFormatting>
  <conditionalFormatting sqref="C56">
    <cfRule type="expression" dxfId="1329" priority="435">
      <formula>OR($BP$55=1,$BO$55=2)</formula>
    </cfRule>
  </conditionalFormatting>
  <conditionalFormatting sqref="C57">
    <cfRule type="expression" dxfId="1328" priority="434">
      <formula>OR($BP$57=1,$BO$57=2)</formula>
    </cfRule>
  </conditionalFormatting>
  <conditionalFormatting sqref="C58">
    <cfRule type="expression" dxfId="1327" priority="433">
      <formula>OR($BP$57=1,$BO$57=2)</formula>
    </cfRule>
  </conditionalFormatting>
  <conditionalFormatting sqref="C59">
    <cfRule type="expression" dxfId="1326" priority="432">
      <formula>OR($BP$59=1,$BO$59=2)</formula>
    </cfRule>
  </conditionalFormatting>
  <conditionalFormatting sqref="C60">
    <cfRule type="expression" dxfId="1325" priority="431">
      <formula>OR($BP$59=1,$BO$59=2)</formula>
    </cfRule>
  </conditionalFormatting>
  <conditionalFormatting sqref="C61">
    <cfRule type="expression" dxfId="1324" priority="430">
      <formula>OR($BP$61=1,$BO$61=2)</formula>
    </cfRule>
  </conditionalFormatting>
  <conditionalFormatting sqref="C62">
    <cfRule type="expression" dxfId="1323" priority="429">
      <formula>OR($BP$61=1,$BO$61=2)</formula>
    </cfRule>
  </conditionalFormatting>
  <conditionalFormatting sqref="C63">
    <cfRule type="expression" dxfId="1322" priority="428">
      <formula>OR($BP$63=1,$BO$63=2)</formula>
    </cfRule>
  </conditionalFormatting>
  <conditionalFormatting sqref="C64">
    <cfRule type="expression" dxfId="1321" priority="427">
      <formula>OR($BP$63=1,$BO$63=2)</formula>
    </cfRule>
  </conditionalFormatting>
  <conditionalFormatting sqref="C65">
    <cfRule type="expression" dxfId="1320" priority="406">
      <formula>MONTH($A65)&lt;&gt;$AA$2</formula>
    </cfRule>
    <cfRule type="expression" dxfId="1319" priority="426">
      <formula>OR($BP$65=1,$BO$65=2)</formula>
    </cfRule>
  </conditionalFormatting>
  <conditionalFormatting sqref="C66">
    <cfRule type="expression" dxfId="1318" priority="425">
      <formula>OR($BP$65=1,$BO$65=2)</formula>
    </cfRule>
  </conditionalFormatting>
  <conditionalFormatting sqref="C67">
    <cfRule type="expression" dxfId="1317" priority="404">
      <formula>MONTH($A67)&lt;&gt;$AA$2</formula>
    </cfRule>
    <cfRule type="expression" dxfId="1316" priority="424">
      <formula>OR($BP$67=1,$BO$67=2)</formula>
    </cfRule>
  </conditionalFormatting>
  <conditionalFormatting sqref="C68">
    <cfRule type="expression" dxfId="1315" priority="423">
      <formula>OR($BP$67=1,$BO$67=2)</formula>
    </cfRule>
  </conditionalFormatting>
  <conditionalFormatting sqref="D13:D14">
    <cfRule type="expression" dxfId="1314" priority="422">
      <formula>OR($BP$13=1,$BO$13=2)</formula>
    </cfRule>
  </conditionalFormatting>
  <conditionalFormatting sqref="C11">
    <cfRule type="expression" dxfId="1313" priority="421">
      <formula>OR($BP$11=1,$BO$11=2)</formula>
    </cfRule>
  </conditionalFormatting>
  <conditionalFormatting sqref="D25:D26">
    <cfRule type="expression" dxfId="1312" priority="420">
      <formula>OR($BP$25=1,$BO$25=2)</formula>
    </cfRule>
  </conditionalFormatting>
  <conditionalFormatting sqref="D29:D30">
    <cfRule type="expression" dxfId="1311" priority="419">
      <formula>OR($BP$29=1,$BO$29=2)</formula>
    </cfRule>
  </conditionalFormatting>
  <conditionalFormatting sqref="E29:E30">
    <cfRule type="expression" dxfId="1310" priority="418">
      <formula>OR($BP$29=1,$BO$29=2)</formula>
    </cfRule>
  </conditionalFormatting>
  <conditionalFormatting sqref="D49:D50">
    <cfRule type="expression" dxfId="1309" priority="417">
      <formula>OR($BP$49=1,$BO$49=2)</formula>
    </cfRule>
  </conditionalFormatting>
  <conditionalFormatting sqref="D63:D64">
    <cfRule type="expression" dxfId="1308" priority="416">
      <formula>OR($BP$63=1,$BO$63=2)</formula>
    </cfRule>
  </conditionalFormatting>
  <conditionalFormatting sqref="D69:D70">
    <cfRule type="expression" dxfId="1307" priority="415">
      <formula>OR($BP$69=1,$BO$69=2)</formula>
    </cfRule>
  </conditionalFormatting>
  <conditionalFormatting sqref="C69">
    <cfRule type="expression" dxfId="1306" priority="402">
      <formula>MONTH($A69)&lt;&gt;$AA$2</formula>
    </cfRule>
    <cfRule type="expression" dxfId="1305" priority="414">
      <formula>OR($BP$69=1,$BO$69=2)</formula>
    </cfRule>
  </conditionalFormatting>
  <conditionalFormatting sqref="C70">
    <cfRule type="expression" dxfId="1304" priority="413">
      <formula>OR($BP$69=1,$BO$69=2)</formula>
    </cfRule>
  </conditionalFormatting>
  <conditionalFormatting sqref="C12">
    <cfRule type="expression" dxfId="1303" priority="412">
      <formula>OR($BP$11=1,$BO$11=2)</formula>
    </cfRule>
  </conditionalFormatting>
  <conditionalFormatting sqref="D65:D66">
    <cfRule type="expression" dxfId="1302" priority="411">
      <formula>OR($BP$65=1,$BO$65=2)</formula>
    </cfRule>
  </conditionalFormatting>
  <conditionalFormatting sqref="C10">
    <cfRule type="expression" dxfId="1301" priority="410">
      <formula>OR($BP$9=1,$BO$9=2)</formula>
    </cfRule>
  </conditionalFormatting>
  <conditionalFormatting sqref="D27:D28">
    <cfRule type="expression" dxfId="1300" priority="409">
      <formula>OR($BP$27=1,$BO$27=2)</formula>
    </cfRule>
  </conditionalFormatting>
  <conditionalFormatting sqref="D21:D22">
    <cfRule type="expression" dxfId="1299" priority="408">
      <formula>OR($BP$21=1,$BO$21=2)</formula>
    </cfRule>
  </conditionalFormatting>
  <conditionalFormatting sqref="D23:D24">
    <cfRule type="expression" dxfId="1298" priority="407">
      <formula>OR($BP$23=1,$BO$23=2)</formula>
    </cfRule>
  </conditionalFormatting>
  <conditionalFormatting sqref="V19:Z20">
    <cfRule type="expression" dxfId="1297" priority="546">
      <formula>AND(OR(F19&gt;0,#REF!&gt;0),CC19=1)</formula>
    </cfRule>
  </conditionalFormatting>
  <conditionalFormatting sqref="M65:N66">
    <cfRule type="expression" dxfId="1296" priority="400">
      <formula>MONTH($A65)&lt;&gt;$AA$2</formula>
    </cfRule>
  </conditionalFormatting>
  <conditionalFormatting sqref="M67:N68">
    <cfRule type="expression" dxfId="1295" priority="399">
      <formula>MONTH($A67)&lt;&gt;$AA$2</formula>
    </cfRule>
  </conditionalFormatting>
  <conditionalFormatting sqref="M69:N70">
    <cfRule type="expression" dxfId="1294" priority="398">
      <formula>MONTH($A69)&lt;&gt;$AA$2</formula>
    </cfRule>
  </conditionalFormatting>
  <conditionalFormatting sqref="C69:E69">
    <cfRule type="expression" dxfId="1293" priority="397">
      <formula>MONTH($A69)&lt;&gt;$AA$2</formula>
    </cfRule>
  </conditionalFormatting>
  <conditionalFormatting sqref="C65:E65">
    <cfRule type="expression" dxfId="1292" priority="395">
      <formula>MONTH($A65)&lt;&gt;$AA$2</formula>
    </cfRule>
  </conditionalFormatting>
  <conditionalFormatting sqref="C67:E67">
    <cfRule type="expression" dxfId="1291" priority="396">
      <formula>MONTH($A67)&lt;&gt;$AA$2</formula>
    </cfRule>
  </conditionalFormatting>
  <conditionalFormatting sqref="C68:E68">
    <cfRule type="expression" dxfId="1290" priority="403">
      <formula>MONTH($A67)&lt;&gt;$AA$2</formula>
    </cfRule>
  </conditionalFormatting>
  <conditionalFormatting sqref="C70:E70">
    <cfRule type="expression" dxfId="1289" priority="401">
      <formula>MONTH($A69)&lt;&gt;$AA$2</formula>
    </cfRule>
  </conditionalFormatting>
  <conditionalFormatting sqref="C66:E66">
    <cfRule type="expression" dxfId="1288" priority="405">
      <formula>MONTH($A65)&lt;&gt;$AA$2</formula>
    </cfRule>
  </conditionalFormatting>
  <conditionalFormatting sqref="C13">
    <cfRule type="expression" dxfId="1287" priority="394">
      <formula>OR($BP$13=1,$BO$13=2)</formula>
    </cfRule>
  </conditionalFormatting>
  <conditionalFormatting sqref="C14">
    <cfRule type="expression" dxfId="1286" priority="393">
      <formula>OR($BP$13=1,$BO$13=2)</formula>
    </cfRule>
  </conditionalFormatting>
  <conditionalFormatting sqref="J65">
    <cfRule type="expression" dxfId="1285" priority="392">
      <formula>MONTH($A65)&lt;&gt;$AA$2</formula>
    </cfRule>
  </conditionalFormatting>
  <conditionalFormatting sqref="J66">
    <cfRule type="expression" dxfId="1284" priority="391">
      <formula>MONTH($A65)&lt;&gt;$AA$2</formula>
    </cfRule>
  </conditionalFormatting>
  <conditionalFormatting sqref="L65">
    <cfRule type="expression" dxfId="1283" priority="390">
      <formula>MONTH($A65)&lt;&gt;$AA$2</formula>
    </cfRule>
  </conditionalFormatting>
  <conditionalFormatting sqref="L66">
    <cfRule type="expression" dxfId="1282" priority="389">
      <formula>MONTH($A65)&lt;&gt;$AA$2</formula>
    </cfRule>
  </conditionalFormatting>
  <conditionalFormatting sqref="J67">
    <cfRule type="expression" dxfId="1281" priority="388">
      <formula>MONTH($A67)&lt;&gt;$AA$2</formula>
    </cfRule>
  </conditionalFormatting>
  <conditionalFormatting sqref="J68">
    <cfRule type="expression" dxfId="1280" priority="387">
      <formula>MONTH($A67)&lt;&gt;$AA$2</formula>
    </cfRule>
  </conditionalFormatting>
  <conditionalFormatting sqref="L67">
    <cfRule type="expression" dxfId="1279" priority="386">
      <formula>MONTH($A67)&lt;&gt;$AA$2</formula>
    </cfRule>
  </conditionalFormatting>
  <conditionalFormatting sqref="L68">
    <cfRule type="expression" dxfId="1278" priority="385">
      <formula>MONTH($A67)&lt;&gt;$AA$2</formula>
    </cfRule>
  </conditionalFormatting>
  <conditionalFormatting sqref="J69">
    <cfRule type="expression" dxfId="1277" priority="384">
      <formula>MONTH($A69)&lt;&gt;$AA$2</formula>
    </cfRule>
  </conditionalFormatting>
  <conditionalFormatting sqref="J70">
    <cfRule type="expression" dxfId="1276" priority="383">
      <formula>MONTH($A69)&lt;&gt;$AA$2</formula>
    </cfRule>
  </conditionalFormatting>
  <conditionalFormatting sqref="L69">
    <cfRule type="expression" dxfId="1275" priority="382">
      <formula>MONTH($A69)&lt;&gt;$AA$2</formula>
    </cfRule>
  </conditionalFormatting>
  <conditionalFormatting sqref="L70">
    <cfRule type="expression" dxfId="1274" priority="381">
      <formula>MONTH($A69)&lt;&gt;$AA$2</formula>
    </cfRule>
  </conditionalFormatting>
  <conditionalFormatting sqref="D35:D36">
    <cfRule type="expression" dxfId="1273" priority="380">
      <formula>OR($BP$35=1,$BO$35=2)</formula>
    </cfRule>
  </conditionalFormatting>
  <conditionalFormatting sqref="D37:D38">
    <cfRule type="expression" dxfId="1272" priority="379">
      <formula>OR($BP$37=1,$BO$37=2)</formula>
    </cfRule>
  </conditionalFormatting>
  <conditionalFormatting sqref="D39:D40">
    <cfRule type="expression" dxfId="1271" priority="378">
      <formula>OR($BP$39=1,$BO$39=2)</formula>
    </cfRule>
  </conditionalFormatting>
  <conditionalFormatting sqref="D41:D42">
    <cfRule type="expression" dxfId="1270" priority="377">
      <formula>OR($BP$41=1,$BO$41=2)</formula>
    </cfRule>
  </conditionalFormatting>
  <conditionalFormatting sqref="AB9:AB10">
    <cfRule type="expression" dxfId="1269" priority="374">
      <formula>AND(OR(L9&gt;0,#REF!&gt;0),CH9=1)</formula>
    </cfRule>
  </conditionalFormatting>
  <conditionalFormatting sqref="AA9:AA10">
    <cfRule type="expression" dxfId="1268" priority="375">
      <formula>AND(OR(K9&gt;0,#REF!&gt;0),#REF!=1)</formula>
    </cfRule>
  </conditionalFormatting>
  <conditionalFormatting sqref="V9:Z10">
    <cfRule type="expression" dxfId="1267" priority="376">
      <formula>AND(OR(F9&gt;0,#REF!&gt;0),CC9=1)</formula>
    </cfRule>
  </conditionalFormatting>
  <conditionalFormatting sqref="AB11:AB12">
    <cfRule type="expression" dxfId="1266" priority="371">
      <formula>AND(OR(L11&gt;0,#REF!&gt;0),CH11=1)</formula>
    </cfRule>
  </conditionalFormatting>
  <conditionalFormatting sqref="AA11:AA12">
    <cfRule type="expression" dxfId="1265" priority="372">
      <formula>AND(OR(K11&gt;0,#REF!&gt;0),#REF!=1)</formula>
    </cfRule>
  </conditionalFormatting>
  <conditionalFormatting sqref="V11:Z12">
    <cfRule type="expression" dxfId="1264" priority="373">
      <formula>AND(OR(F11&gt;0,#REF!&gt;0),CC11=1)</formula>
    </cfRule>
  </conditionalFormatting>
  <conditionalFormatting sqref="AB13:AB14">
    <cfRule type="expression" dxfId="1263" priority="368">
      <formula>AND(OR(L13&gt;0,#REF!&gt;0),CH13=1)</formula>
    </cfRule>
  </conditionalFormatting>
  <conditionalFormatting sqref="AA13:AA14">
    <cfRule type="expression" dxfId="1262" priority="369">
      <formula>AND(OR(K13&gt;0,#REF!&gt;0),#REF!=1)</formula>
    </cfRule>
  </conditionalFormatting>
  <conditionalFormatting sqref="V13:Z14">
    <cfRule type="expression" dxfId="1261" priority="370">
      <formula>AND(OR(F13&gt;0,#REF!&gt;0),CC13=1)</formula>
    </cfRule>
  </conditionalFormatting>
  <conditionalFormatting sqref="AB15:AB16">
    <cfRule type="expression" dxfId="1260" priority="365">
      <formula>AND(OR(L15&gt;0,#REF!&gt;0),CH15=1)</formula>
    </cfRule>
  </conditionalFormatting>
  <conditionalFormatting sqref="AA15:AA16">
    <cfRule type="expression" dxfId="1259" priority="366">
      <formula>AND(OR(K15&gt;0,#REF!&gt;0),#REF!=1)</formula>
    </cfRule>
  </conditionalFormatting>
  <conditionalFormatting sqref="V15:Z16">
    <cfRule type="expression" dxfId="1258" priority="367">
      <formula>AND(OR(F15&gt;0,#REF!&gt;0),CC15=1)</formula>
    </cfRule>
  </conditionalFormatting>
  <conditionalFormatting sqref="AB17:AB18">
    <cfRule type="expression" dxfId="1257" priority="362">
      <formula>AND(OR(L17&gt;0,#REF!&gt;0),CH17=1)</formula>
    </cfRule>
  </conditionalFormatting>
  <conditionalFormatting sqref="AA17:AA18">
    <cfRule type="expression" dxfId="1256" priority="363">
      <formula>AND(OR(K17&gt;0,#REF!&gt;0),#REF!=1)</formula>
    </cfRule>
  </conditionalFormatting>
  <conditionalFormatting sqref="V17:Z18">
    <cfRule type="expression" dxfId="1255" priority="364">
      <formula>AND(OR(F17&gt;0,#REF!&gt;0),CC17=1)</formula>
    </cfRule>
  </conditionalFormatting>
  <conditionalFormatting sqref="AB21:AB22">
    <cfRule type="expression" dxfId="1254" priority="359">
      <formula>AND(OR(L21&gt;0,#REF!&gt;0),CH21=1)</formula>
    </cfRule>
  </conditionalFormatting>
  <conditionalFormatting sqref="AA21:AA22">
    <cfRule type="expression" dxfId="1253" priority="360">
      <formula>AND(OR(K21&gt;0,#REF!&gt;0),#REF!=1)</formula>
    </cfRule>
  </conditionalFormatting>
  <conditionalFormatting sqref="V21:Z22">
    <cfRule type="expression" dxfId="1252" priority="361">
      <formula>AND(OR(F21&gt;0,#REF!&gt;0),CC21=1)</formula>
    </cfRule>
  </conditionalFormatting>
  <conditionalFormatting sqref="AB23:AB24">
    <cfRule type="expression" dxfId="1251" priority="356">
      <formula>AND(OR(L23&gt;0,#REF!&gt;0),CH23=1)</formula>
    </cfRule>
  </conditionalFormatting>
  <conditionalFormatting sqref="AA23:AA24">
    <cfRule type="expression" dxfId="1250" priority="357">
      <formula>AND(OR(K23&gt;0,#REF!&gt;0),#REF!=1)</formula>
    </cfRule>
  </conditionalFormatting>
  <conditionalFormatting sqref="V23:Z24">
    <cfRule type="expression" dxfId="1249" priority="358">
      <formula>AND(OR(F23&gt;0,#REF!&gt;0),CC23=1)</formula>
    </cfRule>
  </conditionalFormatting>
  <conditionalFormatting sqref="AB25:AB26">
    <cfRule type="expression" dxfId="1248" priority="353">
      <formula>AND(OR(L25&gt;0,#REF!&gt;0),CH25=1)</formula>
    </cfRule>
  </conditionalFormatting>
  <conditionalFormatting sqref="AA25:AA26">
    <cfRule type="expression" dxfId="1247" priority="354">
      <formula>AND(OR(K25&gt;0,#REF!&gt;0),#REF!=1)</formula>
    </cfRule>
  </conditionalFormatting>
  <conditionalFormatting sqref="V25:Z26">
    <cfRule type="expression" dxfId="1246" priority="355">
      <formula>AND(OR(F25&gt;0,#REF!&gt;0),CC25=1)</formula>
    </cfRule>
  </conditionalFormatting>
  <conditionalFormatting sqref="AB27:AB28">
    <cfRule type="expression" dxfId="1245" priority="350">
      <formula>AND(OR(L27&gt;0,#REF!&gt;0),CH27=1)</formula>
    </cfRule>
  </conditionalFormatting>
  <conditionalFormatting sqref="AA27:AA28">
    <cfRule type="expression" dxfId="1244" priority="351">
      <formula>AND(OR(K27&gt;0,#REF!&gt;0),#REF!=1)</formula>
    </cfRule>
  </conditionalFormatting>
  <conditionalFormatting sqref="V27:Z28">
    <cfRule type="expression" dxfId="1243" priority="352">
      <formula>AND(OR(F27&gt;0,#REF!&gt;0),CC27=1)</formula>
    </cfRule>
  </conditionalFormatting>
  <conditionalFormatting sqref="AB29:AB30">
    <cfRule type="expression" dxfId="1242" priority="347">
      <formula>AND(OR(L29&gt;0,#REF!&gt;0),CH29=1)</formula>
    </cfRule>
  </conditionalFormatting>
  <conditionalFormatting sqref="AA29:AA30">
    <cfRule type="expression" dxfId="1241" priority="348">
      <formula>AND(OR(K29&gt;0,#REF!&gt;0),#REF!=1)</formula>
    </cfRule>
  </conditionalFormatting>
  <conditionalFormatting sqref="V29:Z30">
    <cfRule type="expression" dxfId="1240" priority="349">
      <formula>AND(OR(F29&gt;0,#REF!&gt;0),CC29=1)</formula>
    </cfRule>
  </conditionalFormatting>
  <conditionalFormatting sqref="AB31:AB32">
    <cfRule type="expression" dxfId="1239" priority="344">
      <formula>AND(OR(L31&gt;0,#REF!&gt;0),CH31=1)</formula>
    </cfRule>
  </conditionalFormatting>
  <conditionalFormatting sqref="AA31:AA32">
    <cfRule type="expression" dxfId="1238" priority="345">
      <formula>AND(OR(K31&gt;0,#REF!&gt;0),#REF!=1)</formula>
    </cfRule>
  </conditionalFormatting>
  <conditionalFormatting sqref="V31:Z32">
    <cfRule type="expression" dxfId="1237" priority="346">
      <formula>AND(OR(F31&gt;0,#REF!&gt;0),CC31=1)</formula>
    </cfRule>
  </conditionalFormatting>
  <conditionalFormatting sqref="AB33:AB34">
    <cfRule type="expression" dxfId="1236" priority="341">
      <formula>AND(OR(L33&gt;0,#REF!&gt;0),CH33=1)</formula>
    </cfRule>
  </conditionalFormatting>
  <conditionalFormatting sqref="AA33:AA34">
    <cfRule type="expression" dxfId="1235" priority="342">
      <formula>AND(OR(K33&gt;0,#REF!&gt;0),#REF!=1)</formula>
    </cfRule>
  </conditionalFormatting>
  <conditionalFormatting sqref="V33:Z34">
    <cfRule type="expression" dxfId="1234" priority="343">
      <formula>AND(OR(F33&gt;0,#REF!&gt;0),CC33=1)</formula>
    </cfRule>
  </conditionalFormatting>
  <conditionalFormatting sqref="AB35:AB36">
    <cfRule type="expression" dxfId="1233" priority="338">
      <formula>AND(OR(L35&gt;0,#REF!&gt;0),CH35=1)</formula>
    </cfRule>
  </conditionalFormatting>
  <conditionalFormatting sqref="AA35:AA36">
    <cfRule type="expression" dxfId="1232" priority="339">
      <formula>AND(OR(K35&gt;0,#REF!&gt;0),#REF!=1)</formula>
    </cfRule>
  </conditionalFormatting>
  <conditionalFormatting sqref="V35:Z36">
    <cfRule type="expression" dxfId="1231" priority="340">
      <formula>AND(OR(F35&gt;0,#REF!&gt;0),CC35=1)</formula>
    </cfRule>
  </conditionalFormatting>
  <conditionalFormatting sqref="AB37:AB38">
    <cfRule type="expression" dxfId="1230" priority="335">
      <formula>AND(OR(L37&gt;0,#REF!&gt;0),CH37=1)</formula>
    </cfRule>
  </conditionalFormatting>
  <conditionalFormatting sqref="AA37:AA38">
    <cfRule type="expression" dxfId="1229" priority="336">
      <formula>AND(OR(K37&gt;0,#REF!&gt;0),#REF!=1)</formula>
    </cfRule>
  </conditionalFormatting>
  <conditionalFormatting sqref="V37:Z38">
    <cfRule type="expression" dxfId="1228" priority="337">
      <formula>AND(OR(F37&gt;0,#REF!&gt;0),CC37=1)</formula>
    </cfRule>
  </conditionalFormatting>
  <conditionalFormatting sqref="AB39:AB40">
    <cfRule type="expression" dxfId="1227" priority="332">
      <formula>AND(OR(L39&gt;0,#REF!&gt;0),CH39=1)</formula>
    </cfRule>
  </conditionalFormatting>
  <conditionalFormatting sqref="AA39:AA40">
    <cfRule type="expression" dxfId="1226" priority="333">
      <formula>AND(OR(K39&gt;0,#REF!&gt;0),#REF!=1)</formula>
    </cfRule>
  </conditionalFormatting>
  <conditionalFormatting sqref="V39:Z40">
    <cfRule type="expression" dxfId="1225" priority="334">
      <formula>AND(OR(F39&gt;0,#REF!&gt;0),CC39=1)</formula>
    </cfRule>
  </conditionalFormatting>
  <conditionalFormatting sqref="AB41:AB42">
    <cfRule type="expression" dxfId="1224" priority="329">
      <formula>AND(OR(L41&gt;0,#REF!&gt;0),CH41=1)</formula>
    </cfRule>
  </conditionalFormatting>
  <conditionalFormatting sqref="AA41:AA42">
    <cfRule type="expression" dxfId="1223" priority="330">
      <formula>AND(OR(K41&gt;0,#REF!&gt;0),#REF!=1)</formula>
    </cfRule>
  </conditionalFormatting>
  <conditionalFormatting sqref="V41:Z42">
    <cfRule type="expression" dxfId="1222" priority="331">
      <formula>AND(OR(F41&gt;0,#REF!&gt;0),CC41=1)</formula>
    </cfRule>
  </conditionalFormatting>
  <conditionalFormatting sqref="AB43:AB44">
    <cfRule type="expression" dxfId="1221" priority="326">
      <formula>AND(OR(L43&gt;0,#REF!&gt;0),CH43=1)</formula>
    </cfRule>
  </conditionalFormatting>
  <conditionalFormatting sqref="AA43:AA44">
    <cfRule type="expression" dxfId="1220" priority="327">
      <formula>AND(OR(K43&gt;0,#REF!&gt;0),#REF!=1)</formula>
    </cfRule>
  </conditionalFormatting>
  <conditionalFormatting sqref="V43:Z44">
    <cfRule type="expression" dxfId="1219" priority="328">
      <formula>AND(OR(F43&gt;0,#REF!&gt;0),CC43=1)</formula>
    </cfRule>
  </conditionalFormatting>
  <conditionalFormatting sqref="AB45:AB46">
    <cfRule type="expression" dxfId="1218" priority="323">
      <formula>AND(OR(L45&gt;0,#REF!&gt;0),CH45=1)</formula>
    </cfRule>
  </conditionalFormatting>
  <conditionalFormatting sqref="AA45:AA46">
    <cfRule type="expression" dxfId="1217" priority="324">
      <formula>AND(OR(K45&gt;0,#REF!&gt;0),#REF!=1)</formula>
    </cfRule>
  </conditionalFormatting>
  <conditionalFormatting sqref="V45:Z46">
    <cfRule type="expression" dxfId="1216" priority="325">
      <formula>AND(OR(F45&gt;0,#REF!&gt;0),CC45=1)</formula>
    </cfRule>
  </conditionalFormatting>
  <conditionalFormatting sqref="AB47:AB48">
    <cfRule type="expression" dxfId="1215" priority="320">
      <formula>AND(OR(L47&gt;0,#REF!&gt;0),CH47=1)</formula>
    </cfRule>
  </conditionalFormatting>
  <conditionalFormatting sqref="AA47:AA48">
    <cfRule type="expression" dxfId="1214" priority="321">
      <formula>AND(OR(K47&gt;0,#REF!&gt;0),#REF!=1)</formula>
    </cfRule>
  </conditionalFormatting>
  <conditionalFormatting sqref="V47:Z48">
    <cfRule type="expression" dxfId="1213" priority="322">
      <formula>AND(OR(F47&gt;0,#REF!&gt;0),CC47=1)</formula>
    </cfRule>
  </conditionalFormatting>
  <conditionalFormatting sqref="AB49:AB50">
    <cfRule type="expression" dxfId="1212" priority="317">
      <formula>AND(OR(L49&gt;0,#REF!&gt;0),CH49=1)</formula>
    </cfRule>
  </conditionalFormatting>
  <conditionalFormatting sqref="AA49:AA50">
    <cfRule type="expression" dxfId="1211" priority="318">
      <formula>AND(OR(K49&gt;0,#REF!&gt;0),#REF!=1)</formula>
    </cfRule>
  </conditionalFormatting>
  <conditionalFormatting sqref="V49:Z50">
    <cfRule type="expression" dxfId="1210" priority="319">
      <formula>AND(OR(F49&gt;0,#REF!&gt;0),CC49=1)</formula>
    </cfRule>
  </conditionalFormatting>
  <conditionalFormatting sqref="AB51:AB52">
    <cfRule type="expression" dxfId="1209" priority="314">
      <formula>AND(OR(L51&gt;0,#REF!&gt;0),CH51=1)</formula>
    </cfRule>
  </conditionalFormatting>
  <conditionalFormatting sqref="AA51:AA52">
    <cfRule type="expression" dxfId="1208" priority="315">
      <formula>AND(OR(K51&gt;0,#REF!&gt;0),#REF!=1)</formula>
    </cfRule>
  </conditionalFormatting>
  <conditionalFormatting sqref="V51:Z52">
    <cfRule type="expression" dxfId="1207" priority="316">
      <formula>AND(OR(F51&gt;0,#REF!&gt;0),CC51=1)</formula>
    </cfRule>
  </conditionalFormatting>
  <conditionalFormatting sqref="AB53:AB54">
    <cfRule type="expression" dxfId="1206" priority="311">
      <formula>AND(OR(L53&gt;0,#REF!&gt;0),CH53=1)</formula>
    </cfRule>
  </conditionalFormatting>
  <conditionalFormatting sqref="AA53:AA54">
    <cfRule type="expression" dxfId="1205" priority="312">
      <formula>AND(OR(K53&gt;0,#REF!&gt;0),#REF!=1)</formula>
    </cfRule>
  </conditionalFormatting>
  <conditionalFormatting sqref="V53:Z54">
    <cfRule type="expression" dxfId="1204" priority="313">
      <formula>AND(OR(F53&gt;0,#REF!&gt;0),CC53=1)</formula>
    </cfRule>
  </conditionalFormatting>
  <conditionalFormatting sqref="AB55:AB56">
    <cfRule type="expression" dxfId="1203" priority="308">
      <formula>AND(OR(L55&gt;0,#REF!&gt;0),CH55=1)</formula>
    </cfRule>
  </conditionalFormatting>
  <conditionalFormatting sqref="AA55:AA56">
    <cfRule type="expression" dxfId="1202" priority="309">
      <formula>AND(OR(K55&gt;0,#REF!&gt;0),#REF!=1)</formula>
    </cfRule>
  </conditionalFormatting>
  <conditionalFormatting sqref="V55:Z56">
    <cfRule type="expression" dxfId="1201" priority="310">
      <formula>AND(OR(F55&gt;0,#REF!&gt;0),CC55=1)</formula>
    </cfRule>
  </conditionalFormatting>
  <conditionalFormatting sqref="AB57:AB58">
    <cfRule type="expression" dxfId="1200" priority="305">
      <formula>AND(OR(L57&gt;0,#REF!&gt;0),CH57=1)</formula>
    </cfRule>
  </conditionalFormatting>
  <conditionalFormatting sqref="AA57:AA58">
    <cfRule type="expression" dxfId="1199" priority="306">
      <formula>AND(OR(K57&gt;0,#REF!&gt;0),#REF!=1)</formula>
    </cfRule>
  </conditionalFormatting>
  <conditionalFormatting sqref="V57:Z58">
    <cfRule type="expression" dxfId="1198" priority="307">
      <formula>AND(OR(F57&gt;0,#REF!&gt;0),CC57=1)</formula>
    </cfRule>
  </conditionalFormatting>
  <conditionalFormatting sqref="AB59:AB60">
    <cfRule type="expression" dxfId="1197" priority="302">
      <formula>AND(OR(L59&gt;0,#REF!&gt;0),CH59=1)</formula>
    </cfRule>
  </conditionalFormatting>
  <conditionalFormatting sqref="AA59:AA60">
    <cfRule type="expression" dxfId="1196" priority="303">
      <formula>AND(OR(K59&gt;0,#REF!&gt;0),#REF!=1)</formula>
    </cfRule>
  </conditionalFormatting>
  <conditionalFormatting sqref="V59:Z60">
    <cfRule type="expression" dxfId="1195" priority="304">
      <formula>AND(OR(F59&gt;0,#REF!&gt;0),CC59=1)</formula>
    </cfRule>
  </conditionalFormatting>
  <conditionalFormatting sqref="AB61:AB62">
    <cfRule type="expression" dxfId="1194" priority="299">
      <formula>AND(OR(L61&gt;0,#REF!&gt;0),CH61=1)</formula>
    </cfRule>
  </conditionalFormatting>
  <conditionalFormatting sqref="AA61:AA62">
    <cfRule type="expression" dxfId="1193" priority="300">
      <formula>AND(OR(K61&gt;0,#REF!&gt;0),#REF!=1)</formula>
    </cfRule>
  </conditionalFormatting>
  <conditionalFormatting sqref="V61:Z62">
    <cfRule type="expression" dxfId="1192" priority="301">
      <formula>AND(OR(F61&gt;0,#REF!&gt;0),CC61=1)</formula>
    </cfRule>
  </conditionalFormatting>
  <conditionalFormatting sqref="AB63:AB64">
    <cfRule type="expression" dxfId="1191" priority="296">
      <formula>AND(OR(L63&gt;0,#REF!&gt;0),CH63=1)</formula>
    </cfRule>
  </conditionalFormatting>
  <conditionalFormatting sqref="AA63:AA64">
    <cfRule type="expression" dxfId="1190" priority="297">
      <formula>AND(OR(K63&gt;0,#REF!&gt;0),#REF!=1)</formula>
    </cfRule>
  </conditionalFormatting>
  <conditionalFormatting sqref="V63:Z64">
    <cfRule type="expression" dxfId="1189" priority="298">
      <formula>AND(OR(F63&gt;0,#REF!&gt;0),CC63=1)</formula>
    </cfRule>
  </conditionalFormatting>
  <conditionalFormatting sqref="AB65:AB66">
    <cfRule type="expression" dxfId="1188" priority="293">
      <formula>AND(OR(L65&gt;0,#REF!&gt;0),CH65=1)</formula>
    </cfRule>
  </conditionalFormatting>
  <conditionalFormatting sqref="AA65:AA66">
    <cfRule type="expression" dxfId="1187" priority="294">
      <formula>AND(OR(K65&gt;0,#REF!&gt;0),#REF!=1)</formula>
    </cfRule>
  </conditionalFormatting>
  <conditionalFormatting sqref="V65:Z66">
    <cfRule type="expression" dxfId="1186" priority="295">
      <formula>AND(OR(F65&gt;0,#REF!&gt;0),CC65=1)</formula>
    </cfRule>
  </conditionalFormatting>
  <conditionalFormatting sqref="AB67:AB68">
    <cfRule type="expression" dxfId="1185" priority="290">
      <formula>AND(OR(L67&gt;0,#REF!&gt;0),CH67=1)</formula>
    </cfRule>
  </conditionalFormatting>
  <conditionalFormatting sqref="AA67:AA68">
    <cfRule type="expression" dxfId="1184" priority="291">
      <formula>AND(OR(K67&gt;0,#REF!&gt;0),#REF!=1)</formula>
    </cfRule>
  </conditionalFormatting>
  <conditionalFormatting sqref="V67:Z68">
    <cfRule type="expression" dxfId="1183" priority="292">
      <formula>AND(OR(F67&gt;0,#REF!&gt;0),CC67=1)</formula>
    </cfRule>
  </conditionalFormatting>
  <conditionalFormatting sqref="AB69:AB70">
    <cfRule type="expression" dxfId="1182" priority="287">
      <formula>AND(OR(L69&gt;0,#REF!&gt;0),CH69=1)</formula>
    </cfRule>
  </conditionalFormatting>
  <conditionalFormatting sqref="AA69:AA70">
    <cfRule type="expression" dxfId="1181" priority="288">
      <formula>AND(OR(K69&gt;0,#REF!&gt;0),#REF!=1)</formula>
    </cfRule>
  </conditionalFormatting>
  <conditionalFormatting sqref="V69:Z70">
    <cfRule type="expression" dxfId="1180" priority="289">
      <formula>AND(OR(F69&gt;0,#REF!&gt;0),CC69=1)</formula>
    </cfRule>
  </conditionalFormatting>
  <conditionalFormatting sqref="P73:Q73">
    <cfRule type="cellIs" dxfId="1179" priority="286" operator="greaterThan">
      <formula>1.875</formula>
    </cfRule>
  </conditionalFormatting>
  <conditionalFormatting sqref="I9:I10">
    <cfRule type="cellIs" dxfId="1178" priority="285" operator="equal">
      <formula>0</formula>
    </cfRule>
  </conditionalFormatting>
  <conditionalFormatting sqref="K9:K10">
    <cfRule type="cellIs" dxfId="1177" priority="284" operator="equal">
      <formula>0</formula>
    </cfRule>
  </conditionalFormatting>
  <conditionalFormatting sqref="I11:I70">
    <cfRule type="cellIs" dxfId="1176" priority="283" operator="equal">
      <formula>0</formula>
    </cfRule>
  </conditionalFormatting>
  <conditionalFormatting sqref="K11:K70">
    <cfRule type="cellIs" dxfId="1175" priority="282" operator="equal">
      <formula>0</formula>
    </cfRule>
  </conditionalFormatting>
  <conditionalFormatting sqref="O65:O70">
    <cfRule type="expression" dxfId="1174" priority="281">
      <formula>MONTH($A65)&lt;&gt;$AA$2</formula>
    </cfRule>
  </conditionalFormatting>
  <conditionalFormatting sqref="P9:U10">
    <cfRule type="expression" dxfId="1173" priority="92">
      <formula>$CN9&gt;1.875</formula>
    </cfRule>
    <cfRule type="expression" dxfId="1172" priority="93">
      <formula>$CO9&gt;13.334</formula>
    </cfRule>
    <cfRule type="expression" dxfId="1171" priority="94">
      <formula>$CN9&gt;1.459</formula>
    </cfRule>
  </conditionalFormatting>
  <conditionalFormatting sqref="P11:U12">
    <cfRule type="expression" dxfId="1170" priority="89">
      <formula>$CN11&gt;1.875</formula>
    </cfRule>
    <cfRule type="expression" dxfId="1169" priority="90">
      <formula>$CO11&gt;13.334</formula>
    </cfRule>
    <cfRule type="expression" dxfId="1168" priority="91">
      <formula>$CN11&gt;1.459</formula>
    </cfRule>
  </conditionalFormatting>
  <conditionalFormatting sqref="P13:U14">
    <cfRule type="expression" dxfId="1167" priority="86">
      <formula>$CN13&gt;1.875</formula>
    </cfRule>
    <cfRule type="expression" dxfId="1166" priority="87">
      <formula>$CO13&gt;13.334</formula>
    </cfRule>
    <cfRule type="expression" dxfId="1165" priority="88">
      <formula>$CN13&gt;1.459</formula>
    </cfRule>
  </conditionalFormatting>
  <conditionalFormatting sqref="P15:U16">
    <cfRule type="expression" dxfId="1164" priority="83">
      <formula>$CN15&gt;1.875</formula>
    </cfRule>
    <cfRule type="expression" dxfId="1163" priority="84">
      <formula>$CO15&gt;13.334</formula>
    </cfRule>
    <cfRule type="expression" dxfId="1162" priority="85">
      <formula>$CN15&gt;1.459</formula>
    </cfRule>
  </conditionalFormatting>
  <conditionalFormatting sqref="P17:U18">
    <cfRule type="expression" dxfId="1161" priority="80">
      <formula>$CN17&gt;1.875</formula>
    </cfRule>
    <cfRule type="expression" dxfId="1160" priority="81">
      <formula>$CO17&gt;13.334</formula>
    </cfRule>
    <cfRule type="expression" dxfId="1159" priority="82">
      <formula>$CN17&gt;1.459</formula>
    </cfRule>
  </conditionalFormatting>
  <conditionalFormatting sqref="P19:U20">
    <cfRule type="expression" dxfId="1158" priority="77">
      <formula>$CN19&gt;1.875</formula>
    </cfRule>
    <cfRule type="expression" dxfId="1157" priority="78">
      <formula>$CO19&gt;13.334</formula>
    </cfRule>
    <cfRule type="expression" dxfId="1156" priority="79">
      <formula>$CN19&gt;1.459</formula>
    </cfRule>
  </conditionalFormatting>
  <conditionalFormatting sqref="P21:U22">
    <cfRule type="expression" dxfId="1155" priority="74">
      <formula>$CN21&gt;1.875</formula>
    </cfRule>
    <cfRule type="expression" dxfId="1154" priority="75">
      <formula>$CO21&gt;13.334</formula>
    </cfRule>
    <cfRule type="expression" dxfId="1153" priority="76">
      <formula>$CN21&gt;1.459</formula>
    </cfRule>
  </conditionalFormatting>
  <conditionalFormatting sqref="P23:U24">
    <cfRule type="expression" dxfId="1152" priority="71">
      <formula>$CN23&gt;1.875</formula>
    </cfRule>
    <cfRule type="expression" dxfId="1151" priority="72">
      <formula>$CO23&gt;13.334</formula>
    </cfRule>
    <cfRule type="expression" dxfId="1150" priority="73">
      <formula>$CN23&gt;1.459</formula>
    </cfRule>
  </conditionalFormatting>
  <conditionalFormatting sqref="P25:U26">
    <cfRule type="expression" dxfId="1149" priority="68">
      <formula>$CN25&gt;1.875</formula>
    </cfRule>
    <cfRule type="expression" dxfId="1148" priority="69">
      <formula>$CO25&gt;13.334</formula>
    </cfRule>
    <cfRule type="expression" dxfId="1147" priority="70">
      <formula>$CN25&gt;1.459</formula>
    </cfRule>
  </conditionalFormatting>
  <conditionalFormatting sqref="P27:U28">
    <cfRule type="expression" dxfId="1146" priority="65">
      <formula>$CN27&gt;1.875</formula>
    </cfRule>
    <cfRule type="expression" dxfId="1145" priority="66">
      <formula>$CO27&gt;13.334</formula>
    </cfRule>
    <cfRule type="expression" dxfId="1144" priority="67">
      <formula>$CN27&gt;1.459</formula>
    </cfRule>
  </conditionalFormatting>
  <conditionalFormatting sqref="P29:U30">
    <cfRule type="expression" dxfId="1143" priority="62">
      <formula>$CN29&gt;1.875</formula>
    </cfRule>
    <cfRule type="expression" dxfId="1142" priority="63">
      <formula>$CO29&gt;13.334</formula>
    </cfRule>
    <cfRule type="expression" dxfId="1141" priority="64">
      <formula>$CN29&gt;1.459</formula>
    </cfRule>
  </conditionalFormatting>
  <conditionalFormatting sqref="P31:U32">
    <cfRule type="expression" dxfId="1140" priority="59">
      <formula>$CN31&gt;1.875</formula>
    </cfRule>
    <cfRule type="expression" dxfId="1139" priority="60">
      <formula>$CO31&gt;13.334</formula>
    </cfRule>
    <cfRule type="expression" dxfId="1138" priority="61">
      <formula>$CN31&gt;1.459</formula>
    </cfRule>
  </conditionalFormatting>
  <conditionalFormatting sqref="P33:U34">
    <cfRule type="expression" dxfId="1137" priority="56">
      <formula>$CN33&gt;1.875</formula>
    </cfRule>
    <cfRule type="expression" dxfId="1136" priority="57">
      <formula>$CO33&gt;13.334</formula>
    </cfRule>
    <cfRule type="expression" dxfId="1135" priority="58">
      <formula>$CN33&gt;1.459</formula>
    </cfRule>
  </conditionalFormatting>
  <conditionalFormatting sqref="P35:U36">
    <cfRule type="expression" dxfId="1134" priority="53">
      <formula>$CN35&gt;1.875</formula>
    </cfRule>
    <cfRule type="expression" dxfId="1133" priority="54">
      <formula>$CO35&gt;13.334</formula>
    </cfRule>
    <cfRule type="expression" dxfId="1132" priority="55">
      <formula>$CN35&gt;1.459</formula>
    </cfRule>
  </conditionalFormatting>
  <conditionalFormatting sqref="P37:U38">
    <cfRule type="expression" dxfId="1131" priority="50">
      <formula>$CN37&gt;1.875</formula>
    </cfRule>
    <cfRule type="expression" dxfId="1130" priority="51">
      <formula>$CO37&gt;13.334</formula>
    </cfRule>
    <cfRule type="expression" dxfId="1129" priority="52">
      <formula>$CN37&gt;1.459</formula>
    </cfRule>
  </conditionalFormatting>
  <conditionalFormatting sqref="P39:U40">
    <cfRule type="expression" dxfId="1128" priority="47">
      <formula>$CN39&gt;1.875</formula>
    </cfRule>
    <cfRule type="expression" dxfId="1127" priority="48">
      <formula>$CO39&gt;13.334</formula>
    </cfRule>
    <cfRule type="expression" dxfId="1126" priority="49">
      <formula>$CN39&gt;1.459</formula>
    </cfRule>
  </conditionalFormatting>
  <conditionalFormatting sqref="P41:U42">
    <cfRule type="expression" dxfId="1125" priority="44">
      <formula>$CN41&gt;1.875</formula>
    </cfRule>
    <cfRule type="expression" dxfId="1124" priority="45">
      <formula>$CO41&gt;13.334</formula>
    </cfRule>
    <cfRule type="expression" dxfId="1123" priority="46">
      <formula>$CN41&gt;1.459</formula>
    </cfRule>
  </conditionalFormatting>
  <conditionalFormatting sqref="P43:U44">
    <cfRule type="expression" dxfId="1122" priority="41">
      <formula>$CN43&gt;1.875</formula>
    </cfRule>
    <cfRule type="expression" dxfId="1121" priority="42">
      <formula>$CO43&gt;13.334</formula>
    </cfRule>
    <cfRule type="expression" dxfId="1120" priority="43">
      <formula>$CN43&gt;1.459</formula>
    </cfRule>
  </conditionalFormatting>
  <conditionalFormatting sqref="P45:U46">
    <cfRule type="expression" dxfId="1119" priority="38">
      <formula>$CN45&gt;1.875</formula>
    </cfRule>
    <cfRule type="expression" dxfId="1118" priority="39">
      <formula>$CO45&gt;13.334</formula>
    </cfRule>
    <cfRule type="expression" dxfId="1117" priority="40">
      <formula>$CN45&gt;1.459</formula>
    </cfRule>
  </conditionalFormatting>
  <conditionalFormatting sqref="P47:U48">
    <cfRule type="expression" dxfId="1116" priority="35">
      <formula>$CN47&gt;1.875</formula>
    </cfRule>
    <cfRule type="expression" dxfId="1115" priority="36">
      <formula>$CO47&gt;13.334</formula>
    </cfRule>
    <cfRule type="expression" dxfId="1114" priority="37">
      <formula>$CN47&gt;1.459</formula>
    </cfRule>
  </conditionalFormatting>
  <conditionalFormatting sqref="P49:U50">
    <cfRule type="expression" dxfId="1113" priority="32">
      <formula>$CN49&gt;1.875</formula>
    </cfRule>
    <cfRule type="expression" dxfId="1112" priority="33">
      <formula>$CO49&gt;13.334</formula>
    </cfRule>
    <cfRule type="expression" dxfId="1111" priority="34">
      <formula>$CN49&gt;1.459</formula>
    </cfRule>
  </conditionalFormatting>
  <conditionalFormatting sqref="P51:U52">
    <cfRule type="expression" dxfId="1110" priority="29">
      <formula>$CN51&gt;1.875</formula>
    </cfRule>
    <cfRule type="expression" dxfId="1109" priority="30">
      <formula>$CO51&gt;13.334</formula>
    </cfRule>
    <cfRule type="expression" dxfId="1108" priority="31">
      <formula>$CN51&gt;1.459</formula>
    </cfRule>
  </conditionalFormatting>
  <conditionalFormatting sqref="P53:U54">
    <cfRule type="expression" dxfId="1107" priority="26">
      <formula>$CN53&gt;1.875</formula>
    </cfRule>
    <cfRule type="expression" dxfId="1106" priority="27">
      <formula>$CO53&gt;13.334</formula>
    </cfRule>
    <cfRule type="expression" dxfId="1105" priority="28">
      <formula>$CN53&gt;1.459</formula>
    </cfRule>
  </conditionalFormatting>
  <conditionalFormatting sqref="P55:U56">
    <cfRule type="expression" dxfId="1104" priority="23">
      <formula>$CN55&gt;1.875</formula>
    </cfRule>
    <cfRule type="expression" dxfId="1103" priority="24">
      <formula>$CO55&gt;13.334</formula>
    </cfRule>
    <cfRule type="expression" dxfId="1102" priority="25">
      <formula>$CN55&gt;1.459</formula>
    </cfRule>
  </conditionalFormatting>
  <conditionalFormatting sqref="P57:U58">
    <cfRule type="expression" dxfId="1101" priority="20">
      <formula>$CN57&gt;1.875</formula>
    </cfRule>
    <cfRule type="expression" dxfId="1100" priority="21">
      <formula>$CO57&gt;13.334</formula>
    </cfRule>
    <cfRule type="expression" dxfId="1099" priority="22">
      <formula>$CN57&gt;1.459</formula>
    </cfRule>
  </conditionalFormatting>
  <conditionalFormatting sqref="P59:U60">
    <cfRule type="expression" dxfId="1098" priority="17">
      <formula>$CN59&gt;1.875</formula>
    </cfRule>
    <cfRule type="expression" dxfId="1097" priority="18">
      <formula>$CO59&gt;13.334</formula>
    </cfRule>
    <cfRule type="expression" dxfId="1096" priority="19">
      <formula>$CN59&gt;1.459</formula>
    </cfRule>
  </conditionalFormatting>
  <conditionalFormatting sqref="P61:U62">
    <cfRule type="expression" dxfId="1095" priority="14">
      <formula>$CN61&gt;1.875</formula>
    </cfRule>
    <cfRule type="expression" dxfId="1094" priority="15">
      <formula>$CO61&gt;13.334</formula>
    </cfRule>
    <cfRule type="expression" dxfId="1093" priority="16">
      <formula>$CN61&gt;1.459</formula>
    </cfRule>
  </conditionalFormatting>
  <conditionalFormatting sqref="P63:U64">
    <cfRule type="expression" dxfId="1092" priority="11">
      <formula>$CN63&gt;1.875</formula>
    </cfRule>
    <cfRule type="expression" dxfId="1091" priority="12">
      <formula>$CO63&gt;13.334</formula>
    </cfRule>
    <cfRule type="expression" dxfId="1090" priority="13">
      <formula>$CN63&gt;1.459</formula>
    </cfRule>
  </conditionalFormatting>
  <conditionalFormatting sqref="P65:U66">
    <cfRule type="expression" dxfId="1089" priority="8">
      <formula>$CN65&gt;1.875</formula>
    </cfRule>
    <cfRule type="expression" dxfId="1088" priority="9">
      <formula>$CO65&gt;13.334</formula>
    </cfRule>
    <cfRule type="expression" dxfId="1087" priority="10">
      <formula>$CN65&gt;1.459</formula>
    </cfRule>
  </conditionalFormatting>
  <conditionalFormatting sqref="P67:U68">
    <cfRule type="expression" dxfId="1086" priority="5">
      <formula>$CN67&gt;1.875</formula>
    </cfRule>
    <cfRule type="expression" dxfId="1085" priority="6">
      <formula>$CO67&gt;13.334</formula>
    </cfRule>
    <cfRule type="expression" dxfId="1084" priority="7">
      <formula>$CN67&gt;1.459</formula>
    </cfRule>
  </conditionalFormatting>
  <conditionalFormatting sqref="P69:U70">
    <cfRule type="expression" dxfId="1083" priority="2">
      <formula>$CN69&gt;1.875</formula>
    </cfRule>
    <cfRule type="expression" dxfId="1082" priority="3">
      <formula>$CO69&gt;13.334</formula>
    </cfRule>
    <cfRule type="expression" dxfId="1081" priority="4">
      <formula>$CN69&gt;1.459</formula>
    </cfRule>
  </conditionalFormatting>
  <conditionalFormatting sqref="P78:V78">
    <cfRule type="expression" dxfId="108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194C5850-48CC-4BE1-811C-ABD661B4DA37}">
          <x14:formula1>
            <xm:f>始業時刻リスト!$A$1:$A$12</xm:f>
          </x14:formula1>
          <xm:sqref>E69 E43 E13 E15 E35 E23 E19 E53 E37 E21 E29 E31 E27 E63 E47 E65 E17 E61 E45 E49 E41 E67 E51 E55 E57 E33 E25 E11 E39 E59 E9</xm:sqref>
        </x14:dataValidation>
        <x14:dataValidation type="list" allowBlank="1" showInputMessage="1" xr:uid="{6FCA85FB-93BE-4785-A144-2C61ED6E245F}">
          <x14:formula1>
            <xm:f>始業時刻リスト!$A$1:$A$14</xm:f>
          </x14:formula1>
          <xm:sqref>D41 D67 D13 D15 D17 D19 D21 D23 D25 D27 D29 D31 D33 D69 D35 D37 D39 D43 D45 D47 D49 D51 D53 D55 D57 D59 D61 D63 D65 D9 D11</xm:sqref>
        </x14:dataValidation>
        <x14:dataValidation type="list" allowBlank="1" showInputMessage="1" xr:uid="{E3B149FE-1E99-441F-8891-F8D954CFFE9B}">
          <x14:formula1>
            <xm:f>休暇等リスト!$A$1:$A$14</xm:f>
          </x14:formula1>
          <xm:sqref>I9:I70 K9:K70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1304B-31D6-407B-B9FC-7ECD6AFE17EF}">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13" sqref="E13"/>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2024</v>
      </c>
      <c r="Z2" s="72" t="s">
        <v>26</v>
      </c>
      <c r="AA2" s="72">
        <v>1</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45292</v>
      </c>
      <c r="B9" s="362" t="str">
        <f>TEXT(A9,"aaa")</f>
        <v>月</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t="str">
        <f>IF(BP9=1,"",VLOOKUP(B9,職員情報!$1:$1048576,4,FALSE))</f>
        <v/>
      </c>
      <c r="N9" s="366" t="str">
        <f>IF(BP9=1,"",VLOOKUP(B9,職員情報!$1:$1048576,5,FALSE))</f>
        <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t="str">
        <f>IF(AND(VLOOKUP(B9,職員情報!$1:$1048576,29,FALSE)=2,BP9="",BR9=""),2,"")</f>
        <v/>
      </c>
      <c r="BP9" s="243">
        <f>IF(AND(BQ9=1,BR9=""),1,"")</f>
        <v>1</v>
      </c>
      <c r="BQ9" s="227">
        <f>IF(OR(WEEKDAY(A9)=1,AND(WEEKDAY(A9)=7,職員情報!$B$14=""),COUNTIF(休日!$A:$B,A9)=1,BW9=1),1,"")</f>
        <v>1</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1</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'１２月'!CO69+CN9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45293</v>
      </c>
      <c r="B11" s="341" t="str">
        <f t="shared" ref="B11" si="17">TEXT(A11,"aaa")</f>
        <v>火</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t="str">
        <f>IF(BP11=1,"",VLOOKUP(B11,職員情報!$1:$1048576,4,FALSE))</f>
        <v/>
      </c>
      <c r="N11" s="349" t="str">
        <f>IF(BP11=1,"",VLOOKUP(B11,職員情報!$1:$1048576,5,FALSE))</f>
        <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t="str">
        <f>IF(AND(VLOOKUP(B11,職員情報!$1:$1048576,29,FALSE)=2,BP11="",BR11=""),2,"")</f>
        <v/>
      </c>
      <c r="BP11" s="243">
        <f t="shared" ref="BP11" si="46">IF(AND(BQ11=1,BR11=""),1,"")</f>
        <v>1</v>
      </c>
      <c r="BQ11" s="227">
        <f>IF(OR(WEEKDAY(A11)=1,AND(WEEKDAY(A11)=7,職員情報!$B$14=""),COUNTIF(休日!$A:$B,A11)=1,BW11=1),1,"")</f>
        <v>1</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1</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45294</v>
      </c>
      <c r="B13" s="341" t="str">
        <f t="shared" ref="B13" si="59">TEXT(A13,"aaa")</f>
        <v>水</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45295</v>
      </c>
      <c r="B15" s="341" t="str">
        <f t="shared" ref="B15" si="104">TEXT(A15,"aaa")</f>
        <v>木</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45296</v>
      </c>
      <c r="B17" s="341" t="str">
        <f t="shared" ref="B17" si="151">TEXT(A17,"aaa")</f>
        <v>金</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45297</v>
      </c>
      <c r="B19" s="341" t="str">
        <f t="shared" ref="B19" si="200">TEXT(A19,"aaa")</f>
        <v>土</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t="str">
        <f>IF(BP19=1,"",VLOOKUP(B19,職員情報!$1:$1048576,4,FALSE))</f>
        <v/>
      </c>
      <c r="N19" s="349" t="str">
        <f>IF(BP19=1,"",VLOOKUP(B19,職員情報!$1:$1048576,5,FALSE))</f>
        <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t="str">
        <f>IF(AND(VLOOKUP(B19,職員情報!$1:$1048576,29,FALSE)=2,BP19="",BR19=""),2,"")</f>
        <v/>
      </c>
      <c r="BP19" s="243">
        <f t="shared" ref="BP19" si="229">IF(AND(BQ19=1,BR19=""),1,"")</f>
        <v>1</v>
      </c>
      <c r="BQ19" s="227">
        <f>IF(OR(WEEKDAY(A19)=1,AND(WEEKDAY(A19)=7,職員情報!$B$14=""),COUNTIF(休日!$A:$B,A19)=1,BW19=1),1,"")</f>
        <v>1</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1</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45298</v>
      </c>
      <c r="B21" s="341" t="str">
        <f t="shared" ref="B21" si="245">TEXT(A21,"aaa")</f>
        <v>日</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t="str">
        <f>IF(BP21=1,"",VLOOKUP(B21,職員情報!$1:$1048576,4,FALSE))</f>
        <v/>
      </c>
      <c r="N21" s="349" t="str">
        <f>IF(BP21=1,"",VLOOKUP(B21,職員情報!$1:$1048576,5,FALSE))</f>
        <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t="str">
        <f>IF(AND(VLOOKUP(B21,職員情報!$1:$1048576,29,FALSE)=2,BP21="",BR21=""),2,"")</f>
        <v/>
      </c>
      <c r="BP21" s="243">
        <f t="shared" ref="BP21" si="276">IF(AND(BQ21=1,BR21=""),1,"")</f>
        <v>1</v>
      </c>
      <c r="BQ21" s="227">
        <f>IF(OR(WEEKDAY(A21)=1,AND(WEEKDAY(A21)=7,職員情報!$B$14=""),COUNTIF(休日!$A:$B,A21)=1,BW21=1),1,"")</f>
        <v>1</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1</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45299</v>
      </c>
      <c r="B23" s="341" t="str">
        <f t="shared" ref="B23" si="293">TEXT(A23,"aaa")</f>
        <v>月</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t="str">
        <f>IF(BP23=1,"",VLOOKUP(B23,職員情報!$1:$1048576,4,FALSE))</f>
        <v/>
      </c>
      <c r="N23" s="349" t="str">
        <f>IF(BP23=1,"",VLOOKUP(B23,職員情報!$1:$1048576,5,FALSE))</f>
        <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t="str">
        <f>IF(AND(VLOOKUP(B23,職員情報!$1:$1048576,29,FALSE)=2,BP23="",BR23=""),2,"")</f>
        <v/>
      </c>
      <c r="BP23" s="243">
        <f t="shared" ref="BP23" si="325">IF(AND(BQ23=1,BR23=""),1,"")</f>
        <v>1</v>
      </c>
      <c r="BQ23" s="227">
        <f>IF(OR(WEEKDAY(A23)=1,AND(WEEKDAY(A23)=7,職員情報!$B$14=""),COUNTIF(休日!$A:$B,A23)=1,BW23=1),1,"")</f>
        <v>1</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1</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45300</v>
      </c>
      <c r="B25" s="341" t="str">
        <f t="shared" ref="B25" si="342">TEXT(A25,"aaa")</f>
        <v>火</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f>IF(BP25=1,"",VLOOKUP(B25,職員情報!$1:$1048576,4,FALSE))</f>
        <v>0</v>
      </c>
      <c r="N25" s="349">
        <f>IF(BP25=1,"",VLOOKUP(B25,職員情報!$1:$1048576,5,FALSE))</f>
        <v>0</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f>IF(AND(VLOOKUP(B25,職員情報!$1:$1048576,29,FALSE)=2,BP25="",BR25=""),2,"")</f>
        <v>2</v>
      </c>
      <c r="BP25" s="243" t="str">
        <f t="shared" ref="BP25" si="374">IF(AND(BQ25=1,BR25=""),1,"")</f>
        <v/>
      </c>
      <c r="BQ25" s="227" t="str">
        <f>IF(OR(WEEKDAY(A25)=1,AND(WEEKDAY(A25)=7,職員情報!$B$14=""),COUNTIF(休日!$A:$B,A25)=1,BW25=1),1,"")</f>
        <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0</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45301</v>
      </c>
      <c r="B27" s="341" t="str">
        <f t="shared" ref="B27" si="391">TEXT(A27,"aaa")</f>
        <v>水</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f>IF(BP27=1,"",VLOOKUP(B27,職員情報!$1:$1048576,4,FALSE))</f>
        <v>0</v>
      </c>
      <c r="N27" s="349">
        <f>IF(BP27=1,"",VLOOKUP(B27,職員情報!$1:$1048576,5,FALSE))</f>
        <v>0</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f>IF(AND(VLOOKUP(B27,職員情報!$1:$1048576,29,FALSE)=2,BP27="",BR27=""),2,"")</f>
        <v>2</v>
      </c>
      <c r="BP27" s="243" t="str">
        <f t="shared" ref="BP27" si="423">IF(AND(BQ27=1,BR27=""),1,"")</f>
        <v/>
      </c>
      <c r="BQ27" s="227" t="str">
        <f>IF(OR(WEEKDAY(A27)=1,AND(WEEKDAY(A27)=7,職員情報!$B$14=""),COUNTIF(休日!$A:$B,A27)=1,BW27=1),1,"")</f>
        <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0</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45302</v>
      </c>
      <c r="B29" s="341" t="str">
        <f t="shared" ref="B29" si="440">TEXT(A29,"aaa")</f>
        <v>木</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45303</v>
      </c>
      <c r="B31" s="341" t="str">
        <f t="shared" ref="B31" si="488">TEXT(A31,"aaa")</f>
        <v>金</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45304</v>
      </c>
      <c r="B33" s="341" t="str">
        <f t="shared" ref="B33" si="537">TEXT(A33,"aaa")</f>
        <v>土</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t="str">
        <f>IF(BP33=1,"",VLOOKUP(B33,職員情報!$1:$1048576,4,FALSE))</f>
        <v/>
      </c>
      <c r="N33" s="349" t="str">
        <f>IF(BP33=1,"",VLOOKUP(B33,職員情報!$1:$1048576,5,FALSE))</f>
        <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t="str">
        <f>IF(AND(VLOOKUP(B33,職員情報!$1:$1048576,29,FALSE)=2,BP33="",BR33=""),2,"")</f>
        <v/>
      </c>
      <c r="BP33" s="243">
        <f t="shared" ref="BP33" si="569">IF(AND(BQ33=1,BR33=""),1,"")</f>
        <v>1</v>
      </c>
      <c r="BQ33" s="227">
        <f>IF(OR(WEEKDAY(A33)=1,AND(WEEKDAY(A33)=7,職員情報!$B$14=""),COUNTIF(休日!$A:$B,A33)=1,BW33=1),1,"")</f>
        <v>1</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1</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45305</v>
      </c>
      <c r="B35" s="341" t="str">
        <f t="shared" ref="B35" si="586">TEXT(A35,"aaa")</f>
        <v>日</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t="str">
        <f>IF(BP35=1,"",VLOOKUP(B35,職員情報!$1:$1048576,4,FALSE))</f>
        <v/>
      </c>
      <c r="N35" s="349" t="str">
        <f>IF(BP35=1,"",VLOOKUP(B35,職員情報!$1:$1048576,5,FALSE))</f>
        <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t="str">
        <f>IF(AND(VLOOKUP(B35,職員情報!$1:$1048576,29,FALSE)=2,BP35="",BR35=""),2,"")</f>
        <v/>
      </c>
      <c r="BP35" s="243">
        <f t="shared" ref="BP35" si="617">IF(AND(BQ35=1,BR35=""),1,"")</f>
        <v>1</v>
      </c>
      <c r="BQ35" s="227">
        <f>IF(OR(WEEKDAY(A35)=1,AND(WEEKDAY(A35)=7,職員情報!$B$14=""),COUNTIF(休日!$A:$B,A35)=1,BW35=1),1,"")</f>
        <v>1</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1</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45306</v>
      </c>
      <c r="B37" s="341" t="str">
        <f t="shared" ref="B37" si="634">TEXT(A37,"aaa")</f>
        <v>月</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45307</v>
      </c>
      <c r="B39" s="341" t="str">
        <f t="shared" ref="B39" si="682">TEXT(A39,"aaa")</f>
        <v>火</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f>IF(BP39=1,"",VLOOKUP(B39,職員情報!$1:$1048576,4,FALSE))</f>
        <v>0</v>
      </c>
      <c r="N39" s="349">
        <f>IF(BP39=1,"",VLOOKUP(B39,職員情報!$1:$1048576,5,FALSE))</f>
        <v>0</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f>IF(AND(VLOOKUP(B39,職員情報!$1:$1048576,29,FALSE)=2,BP39="",BR39=""),2,"")</f>
        <v>2</v>
      </c>
      <c r="BP39" s="243" t="str">
        <f t="shared" ref="BP39" si="714">IF(AND(BQ39=1,BR39=""),1,"")</f>
        <v/>
      </c>
      <c r="BQ39" s="227" t="str">
        <f>IF(OR(WEEKDAY(A39)=1,AND(WEEKDAY(A39)=7,職員情報!$B$14=""),COUNTIF(休日!$A:$B,A39)=1,BW39=1),1,"")</f>
        <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0</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45308</v>
      </c>
      <c r="B41" s="341" t="str">
        <f t="shared" ref="B41" si="731">TEXT(A41,"aaa")</f>
        <v>水</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f>IF(BP41=1,"",VLOOKUP(B41,職員情報!$1:$1048576,4,FALSE))</f>
        <v>0</v>
      </c>
      <c r="N41" s="349">
        <f>IF(BP41=1,"",VLOOKUP(B41,職員情報!$1:$1048576,5,FALSE))</f>
        <v>0</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f>IF(AND(VLOOKUP(B41,職員情報!$1:$1048576,29,FALSE)=2,BP41="",BR41=""),2,"")</f>
        <v>2</v>
      </c>
      <c r="BP41" s="243" t="str">
        <f t="shared" ref="BP41" si="763">IF(AND(BQ41=1,BR41=""),1,"")</f>
        <v/>
      </c>
      <c r="BQ41" s="227" t="str">
        <f>IF(OR(WEEKDAY(A41)=1,AND(WEEKDAY(A41)=7,職員情報!$B$14=""),COUNTIF(休日!$A:$B,A41)=1,BW41=1),1,"")</f>
        <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0</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45309</v>
      </c>
      <c r="B43" s="341" t="str">
        <f t="shared" ref="B43" si="780">TEXT(A43,"aaa")</f>
        <v>木</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45310</v>
      </c>
      <c r="B45" s="341" t="str">
        <f t="shared" ref="B45" si="829">TEXT(A45,"aaa")</f>
        <v>金</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45311</v>
      </c>
      <c r="B47" s="341" t="str">
        <f t="shared" ref="B47" si="878">TEXT(A47,"aaa")</f>
        <v>土</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t="str">
        <f>IF(BP47=1,"",VLOOKUP(B47,職員情報!$1:$1048576,4,FALSE))</f>
        <v/>
      </c>
      <c r="N47" s="349" t="str">
        <f>IF(BP47=1,"",VLOOKUP(B47,職員情報!$1:$1048576,5,FALSE))</f>
        <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t="str">
        <f>IF(AND(VLOOKUP(B47,職員情報!$1:$1048576,29,FALSE)=2,BP47="",BR47=""),2,"")</f>
        <v/>
      </c>
      <c r="BP47" s="243">
        <f t="shared" ref="BP47" si="910">IF(AND(BQ47=1,BR47=""),1,"")</f>
        <v>1</v>
      </c>
      <c r="BQ47" s="227">
        <f>IF(OR(WEEKDAY(A47)=1,AND(WEEKDAY(A47)=7,職員情報!$B$14=""),COUNTIF(休日!$A:$B,A47)=1,BW47=1),1,"")</f>
        <v>1</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1</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45312</v>
      </c>
      <c r="B49" s="341" t="str">
        <f t="shared" ref="B49" si="927">TEXT(A49,"aaa")</f>
        <v>日</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t="str">
        <f>IF(BP49=1,"",VLOOKUP(B49,職員情報!$1:$1048576,4,FALSE))</f>
        <v/>
      </c>
      <c r="N49" s="349" t="str">
        <f>IF(BP49=1,"",VLOOKUP(B49,職員情報!$1:$1048576,5,FALSE))</f>
        <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t="str">
        <f>IF(AND(VLOOKUP(B49,職員情報!$1:$1048576,29,FALSE)=2,BP49="",BR49=""),2,"")</f>
        <v/>
      </c>
      <c r="BP49" s="243">
        <f t="shared" ref="BP49" si="959">IF(AND(BQ49=1,BR49=""),1,"")</f>
        <v>1</v>
      </c>
      <c r="BQ49" s="227">
        <f>IF(OR(WEEKDAY(A49)=1,AND(WEEKDAY(A49)=7,職員情報!$B$14=""),COUNTIF(休日!$A:$B,A49)=1,BW49=1),1,"")</f>
        <v>1</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1</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45313</v>
      </c>
      <c r="B51" s="341" t="str">
        <f t="shared" ref="B51" si="976">TEXT(A51,"aaa")</f>
        <v>月</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45314</v>
      </c>
      <c r="B53" s="341" t="str">
        <f t="shared" ref="B53" si="1025">TEXT(A53,"aaa")</f>
        <v>火</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f>IF(BP53=1,"",VLOOKUP(B53,職員情報!$1:$1048576,4,FALSE))</f>
        <v>0</v>
      </c>
      <c r="N53" s="349">
        <f>IF(BP53=1,"",VLOOKUP(B53,職員情報!$1:$1048576,5,FALSE))</f>
        <v>0</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f>IF(AND(VLOOKUP(B53,職員情報!$1:$1048576,29,FALSE)=2,BP53="",BR53=""),2,"")</f>
        <v>2</v>
      </c>
      <c r="BP53" s="243" t="str">
        <f t="shared" ref="BP53" si="1057">IF(AND(BQ53=1,BR53=""),1,"")</f>
        <v/>
      </c>
      <c r="BQ53" s="227" t="str">
        <f>IF(OR(WEEKDAY(A53)=1,AND(WEEKDAY(A53)=7,職員情報!$B$14=""),COUNTIF(休日!$A:$B,A53)=1,BW53=1),1,"")</f>
        <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0</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45315</v>
      </c>
      <c r="B55" s="341" t="str">
        <f t="shared" ref="B55" si="1073">TEXT(A55,"aaa")</f>
        <v>水</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f>IF(BP55=1,"",VLOOKUP(B55,職員情報!$1:$1048576,4,FALSE))</f>
        <v>0</v>
      </c>
      <c r="N55" s="349">
        <f>IF(BP55=1,"",VLOOKUP(B55,職員情報!$1:$1048576,5,FALSE))</f>
        <v>0</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f>IF(AND(VLOOKUP(B55,職員情報!$1:$1048576,29,FALSE)=2,BP55="",BR55=""),2,"")</f>
        <v>2</v>
      </c>
      <c r="BP55" s="243" t="str">
        <f t="shared" ref="BP55" si="1105">IF(AND(BQ55=1,BR55=""),1,"")</f>
        <v/>
      </c>
      <c r="BQ55" s="227" t="str">
        <f>IF(OR(WEEKDAY(A55)=1,AND(WEEKDAY(A55)=7,職員情報!$B$14=""),COUNTIF(休日!$A:$B,A55)=1,BW55=1),1,"")</f>
        <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0</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45316</v>
      </c>
      <c r="B57" s="341" t="str">
        <f t="shared" ref="B57" si="1122">TEXT(A57,"aaa")</f>
        <v>木</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45317</v>
      </c>
      <c r="B59" s="341" t="str">
        <f t="shared" ref="B59" si="1170">TEXT(A59,"aaa")</f>
        <v>金</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45318</v>
      </c>
      <c r="B61" s="341" t="str">
        <f t="shared" ref="B61" si="1219">TEXT(A61,"aaa")</f>
        <v>土</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t="str">
        <f>IF(BP61=1,"",VLOOKUP(B61,職員情報!$1:$1048576,4,FALSE))</f>
        <v/>
      </c>
      <c r="N61" s="349" t="str">
        <f>IF(BP61=1,"",VLOOKUP(B61,職員情報!$1:$1048576,5,FALSE))</f>
        <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t="str">
        <f>IF(AND(VLOOKUP(B61,職員情報!$1:$1048576,29,FALSE)=2,BP61="",BR61=""),2,"")</f>
        <v/>
      </c>
      <c r="BP61" s="243">
        <f t="shared" ref="BP61" si="1251">IF(AND(BQ61=1,BR61=""),1,"")</f>
        <v>1</v>
      </c>
      <c r="BQ61" s="227">
        <f>IF(OR(WEEKDAY(A61)=1,AND(WEEKDAY(A61)=7,職員情報!$B$14=""),COUNTIF(休日!$A:$B,A61)=1,BW61=1),1,"")</f>
        <v>1</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1</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45319</v>
      </c>
      <c r="B63" s="341" t="str">
        <f t="shared" ref="B63" si="1268">TEXT(A63,"aaa")</f>
        <v>日</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t="str">
        <f>IF(BP63=1,"",VLOOKUP(B63,職員情報!$1:$1048576,4,FALSE))</f>
        <v/>
      </c>
      <c r="N63" s="349" t="str">
        <f>IF(BP63=1,"",VLOOKUP(B63,職員情報!$1:$1048576,5,FALSE))</f>
        <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t="str">
        <f>IF(AND(VLOOKUP(B63,職員情報!$1:$1048576,29,FALSE)=2,BP63="",BR63=""),2,"")</f>
        <v/>
      </c>
      <c r="BP63" s="243">
        <f t="shared" ref="BP63" si="1300">IF(AND(BQ63=1,BR63=""),1,"")</f>
        <v>1</v>
      </c>
      <c r="BQ63" s="227">
        <f>IF(OR(WEEKDAY(A63)=1,AND(WEEKDAY(A63)=7,職員情報!$B$14=""),COUNTIF(休日!$A:$B,A63)=1,BW63=1),1,"")</f>
        <v>1</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1</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45320</v>
      </c>
      <c r="B65" s="341" t="str">
        <f t="shared" ref="B65" si="1317">TEXT(A65,"aaa")</f>
        <v>月</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45321</v>
      </c>
      <c r="B67" s="341" t="str">
        <f t="shared" ref="B67" si="1365">TEXT(A67,"aaa")</f>
        <v>火</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f>IF(BP67=1,"",VLOOKUP(B67,職員情報!$1:$1048576,4,FALSE))</f>
        <v>0</v>
      </c>
      <c r="N67" s="349">
        <f>IF(BP67=1,"",VLOOKUP(B67,職員情報!$1:$1048576,5,FALSE))</f>
        <v>0</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f>IF(AND(VLOOKUP(B67,職員情報!$1:$1048576,29,FALSE)=2,BP67="",BR67=""),2,"")</f>
        <v>2</v>
      </c>
      <c r="BP67" s="243" t="str">
        <f t="shared" ref="BP67" si="1395">IF(AND(BQ67=1,BR67=""),1,"")</f>
        <v/>
      </c>
      <c r="BQ67" s="227" t="str">
        <f>IF(OR(WEEKDAY(A67)=1,AND(WEEKDAY(A67)=7,職員情報!$B$14=""),COUNTIF(休日!$A:$B,A67)=1,BW67=1),1,"")</f>
        <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0</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45322</v>
      </c>
      <c r="B69" s="341" t="str">
        <f t="shared" ref="B69" si="1411">TEXT(A69,"aaa")</f>
        <v>水</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f>IF(BP69=1,"",VLOOKUP(B69,職員情報!$1:$1048576,4,FALSE))</f>
        <v>0</v>
      </c>
      <c r="N69" s="349">
        <f>IF(BP69=1,"",VLOOKUP(B69,職員情報!$1:$1048576,5,FALSE))</f>
        <v>0</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str">
        <f>IF(MONTH(A63)=MONTH(A63+3),IFERROR(IF(CM69=1,C70-C69,IF(C69="","",C70-C69-O69)),"×"))</f>
        <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0</v>
      </c>
      <c r="AV69" s="258">
        <f t="shared" ref="AV69" si="1429">IF(OR(AD69="",AD69="×"),0,IF(C69="",0,AD69-BG69-BJ69))</f>
        <v>0</v>
      </c>
      <c r="AW69" s="258" t="str">
        <f t="shared" ref="AW69" si="1430">IFERROR(IF(AD69="","",AD69*BT69),0)</f>
        <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f>IF(AND(VLOOKUP(B69,職員情報!$1:$1048576,29,FALSE)=2,BP69="",BR69=""),2,"")</f>
        <v>2</v>
      </c>
      <c r="BP69" s="243" t="str">
        <f>IF(A69="",1,IF(AND(BQ69=1,BR69=""),1,""))</f>
        <v/>
      </c>
      <c r="BQ69" s="227" t="str">
        <f>IF(OR(WEEKDAY(A69)=1,AND(WEEKDAY(A69)=7,職員情報!$B$14=""),COUNTIF(休日!$A:$B,A69)=1,BW69=1),1,"")</f>
        <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0</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0</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2</v>
      </c>
      <c r="P79" s="200"/>
      <c r="Q79" s="201"/>
      <c r="R79" s="201"/>
      <c r="S79" s="201"/>
      <c r="T79" s="201"/>
      <c r="U79" s="201"/>
      <c r="V79" s="201"/>
      <c r="X79" s="228" t="s">
        <v>196</v>
      </c>
      <c r="Y79" s="234"/>
    </row>
    <row r="80" spans="1:98">
      <c r="A80" s="103">
        <f>IF(A79&lt;13,A79,1)</f>
        <v>2</v>
      </c>
      <c r="P80" s="200"/>
      <c r="Q80" s="201"/>
      <c r="R80" s="201"/>
      <c r="S80" s="201"/>
      <c r="T80" s="201"/>
      <c r="U80" s="201"/>
      <c r="V80" s="201"/>
      <c r="X80" s="238">
        <f>AW71</f>
        <v>0</v>
      </c>
      <c r="Y80" s="234"/>
    </row>
    <row r="81" spans="1:25">
      <c r="A81" s="104">
        <f>DATE(Y$2,A80,1)</f>
        <v>45323</v>
      </c>
      <c r="P81" s="200"/>
      <c r="Q81" s="201"/>
      <c r="R81" s="201"/>
      <c r="S81" s="201"/>
      <c r="T81" s="201"/>
      <c r="U81" s="201"/>
      <c r="V81" s="201"/>
      <c r="X81" s="228" t="s">
        <v>197</v>
      </c>
      <c r="Y81" s="234"/>
    </row>
    <row r="82" spans="1:25">
      <c r="A82" s="104" t="str">
        <f>TEXT(YEAR(A81),"0000")&amp;TEXT(MONTH(A81),"00")</f>
        <v>202402</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職員情報!T22*AU77-'１月'!#REF!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lVxE/GjMs2zeDjlxIgUYxB4tWjmIfb85slPooSgHDM/eV/ZQaQ3eFp8eWwUD+HhPVLgUwcFgZgfl9yqzPgpw==" saltValue="QngjBJxfg/s6VlAXElK/ng=="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1079" priority="542" operator="equal">
      <formula>0</formula>
    </cfRule>
  </conditionalFormatting>
  <conditionalFormatting sqref="N9:N10">
    <cfRule type="expression" dxfId="1078" priority="541">
      <formula>"AE=1"</formula>
    </cfRule>
  </conditionalFormatting>
  <conditionalFormatting sqref="N11:N20 N23:N42 N45:N68">
    <cfRule type="expression" dxfId="1077" priority="540">
      <formula>"AE=1"</formula>
    </cfRule>
  </conditionalFormatting>
  <conditionalFormatting sqref="N69:N70">
    <cfRule type="expression" dxfId="1076" priority="539">
      <formula>"AE=1"</formula>
    </cfRule>
  </conditionalFormatting>
  <conditionalFormatting sqref="D9:D10">
    <cfRule type="expression" dxfId="1075" priority="538">
      <formula>OR($BP$9=1,$BO$9=2)</formula>
    </cfRule>
  </conditionalFormatting>
  <conditionalFormatting sqref="N21:N22">
    <cfRule type="expression" dxfId="1074" priority="537">
      <formula>"AE=1"</formula>
    </cfRule>
  </conditionalFormatting>
  <conditionalFormatting sqref="F7:G7">
    <cfRule type="cellIs" dxfId="1073" priority="536" operator="equal">
      <formula>0</formula>
    </cfRule>
  </conditionalFormatting>
  <conditionalFormatting sqref="D11:D12">
    <cfRule type="expression" dxfId="1072" priority="535">
      <formula>OR($BP$11=1,$BO$11=2)</formula>
    </cfRule>
  </conditionalFormatting>
  <conditionalFormatting sqref="F8">
    <cfRule type="cellIs" dxfId="1071" priority="534" operator="equal">
      <formula>0</formula>
    </cfRule>
  </conditionalFormatting>
  <conditionalFormatting sqref="H8 H5">
    <cfRule type="cellIs" dxfId="1070" priority="528" operator="equal">
      <formula>0</formula>
    </cfRule>
  </conditionalFormatting>
  <conditionalFormatting sqref="H7">
    <cfRule type="cellIs" dxfId="1069" priority="527" operator="equal">
      <formula>0</formula>
    </cfRule>
  </conditionalFormatting>
  <conditionalFormatting sqref="K7">
    <cfRule type="cellIs" dxfId="1068" priority="526" operator="equal">
      <formula>0</formula>
    </cfRule>
  </conditionalFormatting>
  <conditionalFormatting sqref="K5:L5">
    <cfRule type="cellIs" dxfId="1067" priority="533" operator="equal">
      <formula>0</formula>
    </cfRule>
  </conditionalFormatting>
  <conditionalFormatting sqref="I7">
    <cfRule type="cellIs" dxfId="1066" priority="531" operator="equal">
      <formula>0</formula>
    </cfRule>
  </conditionalFormatting>
  <conditionalFormatting sqref="I5:J5">
    <cfRule type="cellIs" dxfId="1065" priority="532" operator="equal">
      <formula>0</formula>
    </cfRule>
  </conditionalFormatting>
  <conditionalFormatting sqref="J8">
    <cfRule type="cellIs" dxfId="1064" priority="530" operator="equal">
      <formula>0</formula>
    </cfRule>
  </conditionalFormatting>
  <conditionalFormatting sqref="J7">
    <cfRule type="cellIs" dxfId="1063" priority="529" operator="equal">
      <formula>0</formula>
    </cfRule>
  </conditionalFormatting>
  <conditionalFormatting sqref="L7">
    <cfRule type="cellIs" dxfId="1062" priority="524" operator="equal">
      <formula>0</formula>
    </cfRule>
  </conditionalFormatting>
  <conditionalFormatting sqref="L8">
    <cfRule type="cellIs" dxfId="1061" priority="525" operator="equal">
      <formula>0</formula>
    </cfRule>
  </conditionalFormatting>
  <conditionalFormatting sqref="D15:D16">
    <cfRule type="expression" dxfId="1060" priority="523">
      <formula>OR($BP$15=1,$BO$15=2)</formula>
    </cfRule>
  </conditionalFormatting>
  <conditionalFormatting sqref="D17:D18">
    <cfRule type="expression" dxfId="1059" priority="522">
      <formula>OR($BP$17=1,$BO$17=2)</formula>
    </cfRule>
  </conditionalFormatting>
  <conditionalFormatting sqref="D31:D32">
    <cfRule type="expression" dxfId="1058" priority="521">
      <formula>OR($BP$31=1,$BO$31=2)</formula>
    </cfRule>
  </conditionalFormatting>
  <conditionalFormatting sqref="D33:D34">
    <cfRule type="expression" dxfId="1057" priority="520">
      <formula>OR($BP$33=1,$BO$33=2)</formula>
    </cfRule>
  </conditionalFormatting>
  <conditionalFormatting sqref="D57:D58">
    <cfRule type="expression" dxfId="1056" priority="519">
      <formula>OR($BP$57=1,$BO$57=2)</formula>
    </cfRule>
  </conditionalFormatting>
  <conditionalFormatting sqref="D59:D60">
    <cfRule type="expression" dxfId="1055" priority="518">
      <formula>OR($BP$59=1,$BO$59=2)</formula>
    </cfRule>
  </conditionalFormatting>
  <conditionalFormatting sqref="A65:B70">
    <cfRule type="expression" dxfId="1054" priority="543">
      <formula>MONTH($A65)&lt;&gt;$AA$2</formula>
    </cfRule>
  </conditionalFormatting>
  <conditionalFormatting sqref="E9:E10">
    <cfRule type="expression" dxfId="1053" priority="517">
      <formula>OR($BP$9=1,$BO$9=2)</formula>
    </cfRule>
  </conditionalFormatting>
  <conditionalFormatting sqref="E11:E12">
    <cfRule type="expression" dxfId="1052" priority="516">
      <formula>OR($BP$11=1,$BO$11=2)</formula>
    </cfRule>
  </conditionalFormatting>
  <conditionalFormatting sqref="E13:E14">
    <cfRule type="expression" dxfId="1051" priority="515">
      <formula>OR($BP$13=1,$BO$13=2)</formula>
    </cfRule>
  </conditionalFormatting>
  <conditionalFormatting sqref="E15:E16">
    <cfRule type="expression" dxfId="1050" priority="514">
      <formula>OR($BP$15=1,$BO$15=2)</formula>
    </cfRule>
  </conditionalFormatting>
  <conditionalFormatting sqref="E17:E18">
    <cfRule type="expression" dxfId="1049" priority="513">
      <formula>OR($BP$17=1,$BO$17=2)</formula>
    </cfRule>
  </conditionalFormatting>
  <conditionalFormatting sqref="E19:E20">
    <cfRule type="expression" dxfId="1048" priority="512">
      <formula>OR($BP$19=1,$BO$19=2)</formula>
    </cfRule>
  </conditionalFormatting>
  <conditionalFormatting sqref="E21:E22">
    <cfRule type="expression" dxfId="1047" priority="511">
      <formula>OR($BP$21=1,$BO$21=2)</formula>
    </cfRule>
  </conditionalFormatting>
  <conditionalFormatting sqref="E23:E24">
    <cfRule type="expression" dxfId="1046" priority="510">
      <formula>OR($BP$23=1,$BO$23=2)</formula>
    </cfRule>
  </conditionalFormatting>
  <conditionalFormatting sqref="E25:E26">
    <cfRule type="expression" dxfId="1045" priority="509">
      <formula>OR($BP$25=1,$BO$25=2)</formula>
    </cfRule>
  </conditionalFormatting>
  <conditionalFormatting sqref="E27:E28">
    <cfRule type="expression" dxfId="1044" priority="508">
      <formula>OR($BP$27=1,$BO$27=2)</formula>
    </cfRule>
  </conditionalFormatting>
  <conditionalFormatting sqref="E31:E32">
    <cfRule type="expression" dxfId="1043" priority="507">
      <formula>OR($BP$31=1,$BO$31=2)</formula>
    </cfRule>
  </conditionalFormatting>
  <conditionalFormatting sqref="E33:E34">
    <cfRule type="expression" dxfId="1042" priority="506">
      <formula>OR($BP$33=1,$BO$33=2)</formula>
    </cfRule>
  </conditionalFormatting>
  <conditionalFormatting sqref="E35:E36">
    <cfRule type="expression" dxfId="1041" priority="505">
      <formula>OR($BP$35=1,$BO$35=2)</formula>
    </cfRule>
  </conditionalFormatting>
  <conditionalFormatting sqref="E37:E38">
    <cfRule type="expression" dxfId="1040" priority="504">
      <formula>OR($BP$37=1,$BO$37=2)</formula>
    </cfRule>
  </conditionalFormatting>
  <conditionalFormatting sqref="E39:E40">
    <cfRule type="expression" dxfId="1039" priority="503">
      <formula>OR($BP$39=1,$BO$39=2)</formula>
    </cfRule>
  </conditionalFormatting>
  <conditionalFormatting sqref="E41:E42">
    <cfRule type="expression" dxfId="1038" priority="502">
      <formula>OR($BP$41=1,$BO$41=2)</formula>
    </cfRule>
  </conditionalFormatting>
  <conditionalFormatting sqref="E47:E48">
    <cfRule type="expression" dxfId="1037" priority="501">
      <formula>OR($BP$47=1,$BO$47=2)</formula>
    </cfRule>
  </conditionalFormatting>
  <conditionalFormatting sqref="E49:E50">
    <cfRule type="expression" dxfId="1036" priority="500">
      <formula>OR($BP$49=1,$BO$49=2)</formula>
    </cfRule>
  </conditionalFormatting>
  <conditionalFormatting sqref="E51:E52">
    <cfRule type="expression" dxfId="1035" priority="499">
      <formula>OR($BP$51=1,$BO$51=2)</formula>
    </cfRule>
  </conditionalFormatting>
  <conditionalFormatting sqref="E53:E54">
    <cfRule type="expression" dxfId="1034" priority="498">
      <formula>OR($BP$53=1,$BO$53=2)</formula>
    </cfRule>
  </conditionalFormatting>
  <conditionalFormatting sqref="E55:E56">
    <cfRule type="expression" dxfId="1033" priority="497">
      <formula>OR($BP$55=1,$BO$55=2)</formula>
    </cfRule>
  </conditionalFormatting>
  <conditionalFormatting sqref="E57:E58">
    <cfRule type="expression" dxfId="1032" priority="496">
      <formula>OR($BP$57=1,$BO$57=2)</formula>
    </cfRule>
  </conditionalFormatting>
  <conditionalFormatting sqref="E59:E60">
    <cfRule type="expression" dxfId="1031" priority="495">
      <formula>OR($BP$59=1,$BO$59=2)</formula>
    </cfRule>
  </conditionalFormatting>
  <conditionalFormatting sqref="E61:E62">
    <cfRule type="expression" dxfId="1030" priority="494">
      <formula>OR($BP$61=1,$BO$61=2)</formula>
    </cfRule>
  </conditionalFormatting>
  <conditionalFormatting sqref="E63:E64">
    <cfRule type="expression" dxfId="1029" priority="493">
      <formula>OR($BP$63=1,$BO$63=2)</formula>
    </cfRule>
  </conditionalFormatting>
  <conditionalFormatting sqref="E65:E66">
    <cfRule type="expression" dxfId="1028" priority="492">
      <formula>OR($BP$65=1,$BO$65=2)</formula>
    </cfRule>
  </conditionalFormatting>
  <conditionalFormatting sqref="E67:E68">
    <cfRule type="expression" dxfId="1027" priority="491">
      <formula>OR($BP$67=1,$BO$67=2)</formula>
    </cfRule>
  </conditionalFormatting>
  <conditionalFormatting sqref="E69:E70">
    <cfRule type="expression" dxfId="1026" priority="490">
      <formula>OR($BP$69=1,$BO$69=2)</formula>
    </cfRule>
  </conditionalFormatting>
  <conditionalFormatting sqref="C9">
    <cfRule type="expression" dxfId="1025" priority="489">
      <formula>OR($BP$9=1,$BO$9=2)</formula>
    </cfRule>
  </conditionalFormatting>
  <conditionalFormatting sqref="D19:D20">
    <cfRule type="expression" dxfId="1024" priority="488">
      <formula>OR($BP$19=1,$BO$19=2)</formula>
    </cfRule>
  </conditionalFormatting>
  <conditionalFormatting sqref="D51:D52">
    <cfRule type="expression" dxfId="1023" priority="487">
      <formula>OR($BP$51=1,$BO$51=2)</formula>
    </cfRule>
  </conditionalFormatting>
  <conditionalFormatting sqref="D67:D68">
    <cfRule type="expression" dxfId="1022" priority="486">
      <formula>OR($BP$67=1,$BO$67=2)</formula>
    </cfRule>
  </conditionalFormatting>
  <conditionalFormatting sqref="N43:N44">
    <cfRule type="expression" dxfId="1021" priority="485">
      <formula>"AE=1"</formula>
    </cfRule>
  </conditionalFormatting>
  <conditionalFormatting sqref="AB19:AB20">
    <cfRule type="expression" dxfId="1020" priority="544">
      <formula>AND(OR(L19&gt;0,#REF!&gt;0),CH19=1)</formula>
    </cfRule>
  </conditionalFormatting>
  <conditionalFormatting sqref="AA19:AA20">
    <cfRule type="expression" dxfId="1019" priority="545">
      <formula>AND(OR(K19&gt;0,#REF!&gt;0),#REF!=1)</formula>
    </cfRule>
  </conditionalFormatting>
  <conditionalFormatting sqref="D43:D44">
    <cfRule type="expression" dxfId="1018" priority="484">
      <formula>OR($BP$43=1,$BO$43=2)</formula>
    </cfRule>
  </conditionalFormatting>
  <conditionalFormatting sqref="D45:D46">
    <cfRule type="expression" dxfId="1017" priority="483">
      <formula>OR($BP$45=1,$BO$45=2)</formula>
    </cfRule>
  </conditionalFormatting>
  <conditionalFormatting sqref="D47:D48">
    <cfRule type="expression" dxfId="1016" priority="482">
      <formula>OR($BP$47=1,$BO$47=2)</formula>
    </cfRule>
  </conditionalFormatting>
  <conditionalFormatting sqref="D53:D54">
    <cfRule type="expression" dxfId="1015" priority="481">
      <formula>OR($BP$53=1,$BO$53=2)</formula>
    </cfRule>
  </conditionalFormatting>
  <conditionalFormatting sqref="D55:D56">
    <cfRule type="expression" dxfId="1014" priority="480">
      <formula>OR($BP$55=1,$BO$55=2)</formula>
    </cfRule>
  </conditionalFormatting>
  <conditionalFormatting sqref="D61:D62">
    <cfRule type="expression" dxfId="1013" priority="479">
      <formula>OR($BP$61=1,$BO$61=2)</formula>
    </cfRule>
  </conditionalFormatting>
  <conditionalFormatting sqref="E43:E44">
    <cfRule type="expression" dxfId="1012" priority="478">
      <formula>OR($BP$43=1,$BO$43=2)</formula>
    </cfRule>
  </conditionalFormatting>
  <conditionalFormatting sqref="E45:E46">
    <cfRule type="expression" dxfId="1011" priority="477">
      <formula>OR($BP$45=1,$BO$45=2)</formula>
    </cfRule>
  </conditionalFormatting>
  <conditionalFormatting sqref="C15">
    <cfRule type="expression" dxfId="1010" priority="476">
      <formula>OR($BP$15=1,$BO$15=2)</formula>
    </cfRule>
  </conditionalFormatting>
  <conditionalFormatting sqref="C16">
    <cfRule type="expression" dxfId="1009" priority="475">
      <formula>OR($BP$15=1,$BO$15=2)</formula>
    </cfRule>
  </conditionalFormatting>
  <conditionalFormatting sqref="C17">
    <cfRule type="expression" dxfId="1008" priority="474">
      <formula>OR($BP$17=1,$BO$17=2)</formula>
    </cfRule>
  </conditionalFormatting>
  <conditionalFormatting sqref="C18">
    <cfRule type="expression" dxfId="1007" priority="473">
      <formula>OR($BP$17=1,$BO$17=2)</formula>
    </cfRule>
  </conditionalFormatting>
  <conditionalFormatting sqref="C19">
    <cfRule type="expression" dxfId="1006" priority="472">
      <formula>OR($BP$19=1,$BO$19=2)</formula>
    </cfRule>
  </conditionalFormatting>
  <conditionalFormatting sqref="C20">
    <cfRule type="expression" dxfId="1005" priority="471">
      <formula>OR($BP$19=1,$BO$19=2)</formula>
    </cfRule>
  </conditionalFormatting>
  <conditionalFormatting sqref="C21">
    <cfRule type="expression" dxfId="1004" priority="470">
      <formula>OR($BP$21=1,$BO$21=2)</formula>
    </cfRule>
  </conditionalFormatting>
  <conditionalFormatting sqref="C22">
    <cfRule type="expression" dxfId="1003" priority="469">
      <formula>OR($BP$21=1,$BO$21=2)</formula>
    </cfRule>
  </conditionalFormatting>
  <conditionalFormatting sqref="C23">
    <cfRule type="expression" dxfId="1002" priority="468">
      <formula>OR($BP$23=1,$BO$23=2)</formula>
    </cfRule>
  </conditionalFormatting>
  <conditionalFormatting sqref="C24">
    <cfRule type="expression" dxfId="1001" priority="467">
      <formula>OR($BP$23=1,$BO$23=2)</formula>
    </cfRule>
  </conditionalFormatting>
  <conditionalFormatting sqref="C25">
    <cfRule type="expression" dxfId="1000" priority="466">
      <formula>OR($BP$25=1,$BO$25=2)</formula>
    </cfRule>
  </conditionalFormatting>
  <conditionalFormatting sqref="C26">
    <cfRule type="expression" dxfId="999" priority="465">
      <formula>OR($BP$25=1,$BO$25=2)</formula>
    </cfRule>
  </conditionalFormatting>
  <conditionalFormatting sqref="C27">
    <cfRule type="expression" dxfId="998" priority="464">
      <formula>OR($BP$27=1,$BO$27=2)</formula>
    </cfRule>
  </conditionalFormatting>
  <conditionalFormatting sqref="C28">
    <cfRule type="expression" dxfId="997" priority="463">
      <formula>OR($BP$27=1,$BO$27=2)</formula>
    </cfRule>
  </conditionalFormatting>
  <conditionalFormatting sqref="C29">
    <cfRule type="expression" dxfId="996" priority="462">
      <formula>OR($BP$29=1,$BO$29=2)</formula>
    </cfRule>
  </conditionalFormatting>
  <conditionalFormatting sqref="C30">
    <cfRule type="expression" dxfId="995" priority="461">
      <formula>OR($BP$29=1,$BO$29=2)</formula>
    </cfRule>
  </conditionalFormatting>
  <conditionalFormatting sqref="C31">
    <cfRule type="expression" dxfId="994" priority="460">
      <formula>OR($BP$31=1,$BO$31=2)</formula>
    </cfRule>
  </conditionalFormatting>
  <conditionalFormatting sqref="C32">
    <cfRule type="expression" dxfId="993" priority="459">
      <formula>OR($BP$31=1,$BO$31=2)</formula>
    </cfRule>
  </conditionalFormatting>
  <conditionalFormatting sqref="C33">
    <cfRule type="expression" dxfId="992" priority="458">
      <formula>OR($BP$33=1,$BO$33=2)</formula>
    </cfRule>
  </conditionalFormatting>
  <conditionalFormatting sqref="C34">
    <cfRule type="expression" dxfId="991" priority="457">
      <formula>OR($BP$33=1,$BO$33=2)</formula>
    </cfRule>
  </conditionalFormatting>
  <conditionalFormatting sqref="C35">
    <cfRule type="expression" dxfId="990" priority="456">
      <formula>OR($BP$35=1,$BO$35=2)</formula>
    </cfRule>
  </conditionalFormatting>
  <conditionalFormatting sqref="C36">
    <cfRule type="expression" dxfId="989" priority="455">
      <formula>OR($BP$35=1,$BO$35=2)</formula>
    </cfRule>
  </conditionalFormatting>
  <conditionalFormatting sqref="C37">
    <cfRule type="expression" dxfId="988" priority="454">
      <formula>OR($BP$37=1,$BO$37=2)</formula>
    </cfRule>
  </conditionalFormatting>
  <conditionalFormatting sqref="C38">
    <cfRule type="expression" dxfId="987" priority="453">
      <formula>OR($BP$37=1,$BO$37=2)</formula>
    </cfRule>
  </conditionalFormatting>
  <conditionalFormatting sqref="C39">
    <cfRule type="expression" dxfId="986" priority="452">
      <formula>OR($BP$39=1,$BO$39=2)</formula>
    </cfRule>
  </conditionalFormatting>
  <conditionalFormatting sqref="C40">
    <cfRule type="expression" dxfId="985" priority="451">
      <formula>OR($BP$39=1,$BO$39=2)</formula>
    </cfRule>
  </conditionalFormatting>
  <conditionalFormatting sqref="C41">
    <cfRule type="expression" dxfId="984" priority="450">
      <formula>OR($BP$41=1,$BO$41=2)</formula>
    </cfRule>
  </conditionalFormatting>
  <conditionalFormatting sqref="C42">
    <cfRule type="expression" dxfId="983" priority="449">
      <formula>OR($BP$41=1,$BO$41=2)</formula>
    </cfRule>
  </conditionalFormatting>
  <conditionalFormatting sqref="C43">
    <cfRule type="expression" dxfId="982" priority="448">
      <formula>OR($BP$43=1,$BO$43=2)</formula>
    </cfRule>
  </conditionalFormatting>
  <conditionalFormatting sqref="C44">
    <cfRule type="expression" dxfId="981" priority="447">
      <formula>OR($BP$43=1,$BO$43=2)</formula>
    </cfRule>
  </conditionalFormatting>
  <conditionalFormatting sqref="C45">
    <cfRule type="expression" dxfId="980" priority="446">
      <formula>OR($BP$45=1,$BO$45=2)</formula>
    </cfRule>
  </conditionalFormatting>
  <conditionalFormatting sqref="C46">
    <cfRule type="expression" dxfId="979" priority="445">
      <formula>OR($BP$45=1,$BO$45=2)</formula>
    </cfRule>
  </conditionalFormatting>
  <conditionalFormatting sqref="C47">
    <cfRule type="expression" dxfId="978" priority="444">
      <formula>OR($BP$47=1,$BO$47=2)</formula>
    </cfRule>
  </conditionalFormatting>
  <conditionalFormatting sqref="C48">
    <cfRule type="expression" dxfId="977" priority="443">
      <formula>OR($BP$47=1,$BO$47=2)</formula>
    </cfRule>
  </conditionalFormatting>
  <conditionalFormatting sqref="C49">
    <cfRule type="expression" dxfId="976" priority="442">
      <formula>OR($BP$49=1,$BO$49=2)</formula>
    </cfRule>
  </conditionalFormatting>
  <conditionalFormatting sqref="C50">
    <cfRule type="expression" dxfId="975" priority="441">
      <formula>OR($BP$49=1,$BO$49=2)</formula>
    </cfRule>
  </conditionalFormatting>
  <conditionalFormatting sqref="C51">
    <cfRule type="expression" dxfId="974" priority="440">
      <formula>OR($BP$51=1,$BO$51=2)</formula>
    </cfRule>
  </conditionalFormatting>
  <conditionalFormatting sqref="C52">
    <cfRule type="expression" dxfId="973" priority="439">
      <formula>OR($BP$51=1,$BO$51=2)</formula>
    </cfRule>
  </conditionalFormatting>
  <conditionalFormatting sqref="C53">
    <cfRule type="expression" dxfId="972" priority="438">
      <formula>OR($BP$53=1,$BO$53=2)</formula>
    </cfRule>
  </conditionalFormatting>
  <conditionalFormatting sqref="C54">
    <cfRule type="expression" dxfId="971" priority="437">
      <formula>OR($BP$53=1,$BO$53=2)</formula>
    </cfRule>
  </conditionalFormatting>
  <conditionalFormatting sqref="C55">
    <cfRule type="expression" dxfId="970" priority="436">
      <formula>OR($BP$55=1,$BO$55=2)</formula>
    </cfRule>
  </conditionalFormatting>
  <conditionalFormatting sqref="C56">
    <cfRule type="expression" dxfId="969" priority="435">
      <formula>OR($BP$55=1,$BO$55=2)</formula>
    </cfRule>
  </conditionalFormatting>
  <conditionalFormatting sqref="C57">
    <cfRule type="expression" dxfId="968" priority="434">
      <formula>OR($BP$57=1,$BO$57=2)</formula>
    </cfRule>
  </conditionalFormatting>
  <conditionalFormatting sqref="C58">
    <cfRule type="expression" dxfId="967" priority="433">
      <formula>OR($BP$57=1,$BO$57=2)</formula>
    </cfRule>
  </conditionalFormatting>
  <conditionalFormatting sqref="C59">
    <cfRule type="expression" dxfId="966" priority="432">
      <formula>OR($BP$59=1,$BO$59=2)</formula>
    </cfRule>
  </conditionalFormatting>
  <conditionalFormatting sqref="C60">
    <cfRule type="expression" dxfId="965" priority="431">
      <formula>OR($BP$59=1,$BO$59=2)</formula>
    </cfRule>
  </conditionalFormatting>
  <conditionalFormatting sqref="C61">
    <cfRule type="expression" dxfId="964" priority="430">
      <formula>OR($BP$61=1,$BO$61=2)</formula>
    </cfRule>
  </conditionalFormatting>
  <conditionalFormatting sqref="C62">
    <cfRule type="expression" dxfId="963" priority="429">
      <formula>OR($BP$61=1,$BO$61=2)</formula>
    </cfRule>
  </conditionalFormatting>
  <conditionalFormatting sqref="C63">
    <cfRule type="expression" dxfId="962" priority="428">
      <formula>OR($BP$63=1,$BO$63=2)</formula>
    </cfRule>
  </conditionalFormatting>
  <conditionalFormatting sqref="C64">
    <cfRule type="expression" dxfId="961" priority="427">
      <formula>OR($BP$63=1,$BO$63=2)</formula>
    </cfRule>
  </conditionalFormatting>
  <conditionalFormatting sqref="C65">
    <cfRule type="expression" dxfId="960" priority="406">
      <formula>MONTH($A65)&lt;&gt;$AA$2</formula>
    </cfRule>
    <cfRule type="expression" dxfId="959" priority="426">
      <formula>OR($BP$65=1,$BO$65=2)</formula>
    </cfRule>
  </conditionalFormatting>
  <conditionalFormatting sqref="C66">
    <cfRule type="expression" dxfId="958" priority="425">
      <formula>OR($BP$65=1,$BO$65=2)</formula>
    </cfRule>
  </conditionalFormatting>
  <conditionalFormatting sqref="C67">
    <cfRule type="expression" dxfId="957" priority="404">
      <formula>MONTH($A67)&lt;&gt;$AA$2</formula>
    </cfRule>
    <cfRule type="expression" dxfId="956" priority="424">
      <formula>OR($BP$67=1,$BO$67=2)</formula>
    </cfRule>
  </conditionalFormatting>
  <conditionalFormatting sqref="C68">
    <cfRule type="expression" dxfId="955" priority="423">
      <formula>OR($BP$67=1,$BO$67=2)</formula>
    </cfRule>
  </conditionalFormatting>
  <conditionalFormatting sqref="D13:D14">
    <cfRule type="expression" dxfId="954" priority="422">
      <formula>OR($BP$13=1,$BO$13=2)</formula>
    </cfRule>
  </conditionalFormatting>
  <conditionalFormatting sqref="C11">
    <cfRule type="expression" dxfId="953" priority="421">
      <formula>OR($BP$11=1,$BO$11=2)</formula>
    </cfRule>
  </conditionalFormatting>
  <conditionalFormatting sqref="D25:D26">
    <cfRule type="expression" dxfId="952" priority="420">
      <formula>OR($BP$25=1,$BO$25=2)</formula>
    </cfRule>
  </conditionalFormatting>
  <conditionalFormatting sqref="D29:D30">
    <cfRule type="expression" dxfId="951" priority="419">
      <formula>OR($BP$29=1,$BO$29=2)</formula>
    </cfRule>
  </conditionalFormatting>
  <conditionalFormatting sqref="E29:E30">
    <cfRule type="expression" dxfId="950" priority="418">
      <formula>OR($BP$29=1,$BO$29=2)</formula>
    </cfRule>
  </conditionalFormatting>
  <conditionalFormatting sqref="D49:D50">
    <cfRule type="expression" dxfId="949" priority="417">
      <formula>OR($BP$49=1,$BO$49=2)</formula>
    </cfRule>
  </conditionalFormatting>
  <conditionalFormatting sqref="D63:D64">
    <cfRule type="expression" dxfId="948" priority="416">
      <formula>OR($BP$63=1,$BO$63=2)</formula>
    </cfRule>
  </conditionalFormatting>
  <conditionalFormatting sqref="D69:D70">
    <cfRule type="expression" dxfId="947" priority="415">
      <formula>OR($BP$69=1,$BO$69=2)</formula>
    </cfRule>
  </conditionalFormatting>
  <conditionalFormatting sqref="C69">
    <cfRule type="expression" dxfId="946" priority="402">
      <formula>MONTH($A69)&lt;&gt;$AA$2</formula>
    </cfRule>
    <cfRule type="expression" dxfId="945" priority="414">
      <formula>OR($BP$69=1,$BO$69=2)</formula>
    </cfRule>
  </conditionalFormatting>
  <conditionalFormatting sqref="C70">
    <cfRule type="expression" dxfId="944" priority="413">
      <formula>OR($BP$69=1,$BO$69=2)</formula>
    </cfRule>
  </conditionalFormatting>
  <conditionalFormatting sqref="C12">
    <cfRule type="expression" dxfId="943" priority="412">
      <formula>OR($BP$11=1,$BO$11=2)</formula>
    </cfRule>
  </conditionalFormatting>
  <conditionalFormatting sqref="D65:D66">
    <cfRule type="expression" dxfId="942" priority="411">
      <formula>OR($BP$65=1,$BO$65=2)</formula>
    </cfRule>
  </conditionalFormatting>
  <conditionalFormatting sqref="C10">
    <cfRule type="expression" dxfId="941" priority="410">
      <formula>OR($BP$9=1,$BO$9=2)</formula>
    </cfRule>
  </conditionalFormatting>
  <conditionalFormatting sqref="D27:D28">
    <cfRule type="expression" dxfId="940" priority="409">
      <formula>OR($BP$27=1,$BO$27=2)</formula>
    </cfRule>
  </conditionalFormatting>
  <conditionalFormatting sqref="D21:D22">
    <cfRule type="expression" dxfId="939" priority="408">
      <formula>OR($BP$21=1,$BO$21=2)</formula>
    </cfRule>
  </conditionalFormatting>
  <conditionalFormatting sqref="D23:D24">
    <cfRule type="expression" dxfId="938" priority="407">
      <formula>OR($BP$23=1,$BO$23=2)</formula>
    </cfRule>
  </conditionalFormatting>
  <conditionalFormatting sqref="V19:Z20">
    <cfRule type="expression" dxfId="937" priority="546">
      <formula>AND(OR(F19&gt;0,#REF!&gt;0),CC19=1)</formula>
    </cfRule>
  </conditionalFormatting>
  <conditionalFormatting sqref="M65:N66">
    <cfRule type="expression" dxfId="936" priority="400">
      <formula>MONTH($A65)&lt;&gt;$AA$2</formula>
    </cfRule>
  </conditionalFormatting>
  <conditionalFormatting sqref="M67:N68">
    <cfRule type="expression" dxfId="935" priority="399">
      <formula>MONTH($A67)&lt;&gt;$AA$2</formula>
    </cfRule>
  </conditionalFormatting>
  <conditionalFormatting sqref="M69:N70">
    <cfRule type="expression" dxfId="934" priority="398">
      <formula>MONTH($A69)&lt;&gt;$AA$2</formula>
    </cfRule>
  </conditionalFormatting>
  <conditionalFormatting sqref="C69:E69">
    <cfRule type="expression" dxfId="933" priority="397">
      <formula>MONTH($A69)&lt;&gt;$AA$2</formula>
    </cfRule>
  </conditionalFormatting>
  <conditionalFormatting sqref="C65:E65">
    <cfRule type="expression" dxfId="932" priority="395">
      <formula>MONTH($A65)&lt;&gt;$AA$2</formula>
    </cfRule>
  </conditionalFormatting>
  <conditionalFormatting sqref="C67:E67">
    <cfRule type="expression" dxfId="931" priority="396">
      <formula>MONTH($A67)&lt;&gt;$AA$2</formula>
    </cfRule>
  </conditionalFormatting>
  <conditionalFormatting sqref="C68:E68">
    <cfRule type="expression" dxfId="930" priority="403">
      <formula>MONTH($A67)&lt;&gt;$AA$2</formula>
    </cfRule>
  </conditionalFormatting>
  <conditionalFormatting sqref="C70:E70">
    <cfRule type="expression" dxfId="929" priority="401">
      <formula>MONTH($A69)&lt;&gt;$AA$2</formula>
    </cfRule>
  </conditionalFormatting>
  <conditionalFormatting sqref="C66:E66">
    <cfRule type="expression" dxfId="928" priority="405">
      <formula>MONTH($A65)&lt;&gt;$AA$2</formula>
    </cfRule>
  </conditionalFormatting>
  <conditionalFormatting sqref="C13">
    <cfRule type="expression" dxfId="927" priority="394">
      <formula>OR($BP$13=1,$BO$13=2)</formula>
    </cfRule>
  </conditionalFormatting>
  <conditionalFormatting sqref="C14">
    <cfRule type="expression" dxfId="926" priority="393">
      <formula>OR($BP$13=1,$BO$13=2)</formula>
    </cfRule>
  </conditionalFormatting>
  <conditionalFormatting sqref="J65">
    <cfRule type="expression" dxfId="925" priority="392">
      <formula>MONTH($A65)&lt;&gt;$AA$2</formula>
    </cfRule>
  </conditionalFormatting>
  <conditionalFormatting sqref="J66">
    <cfRule type="expression" dxfId="924" priority="391">
      <formula>MONTH($A65)&lt;&gt;$AA$2</formula>
    </cfRule>
  </conditionalFormatting>
  <conditionalFormatting sqref="L65">
    <cfRule type="expression" dxfId="923" priority="390">
      <formula>MONTH($A65)&lt;&gt;$AA$2</formula>
    </cfRule>
  </conditionalFormatting>
  <conditionalFormatting sqref="L66">
    <cfRule type="expression" dxfId="922" priority="389">
      <formula>MONTH($A65)&lt;&gt;$AA$2</formula>
    </cfRule>
  </conditionalFormatting>
  <conditionalFormatting sqref="J67">
    <cfRule type="expression" dxfId="921" priority="388">
      <formula>MONTH($A67)&lt;&gt;$AA$2</formula>
    </cfRule>
  </conditionalFormatting>
  <conditionalFormatting sqref="J68">
    <cfRule type="expression" dxfId="920" priority="387">
      <formula>MONTH($A67)&lt;&gt;$AA$2</formula>
    </cfRule>
  </conditionalFormatting>
  <conditionalFormatting sqref="L67">
    <cfRule type="expression" dxfId="919" priority="386">
      <formula>MONTH($A67)&lt;&gt;$AA$2</formula>
    </cfRule>
  </conditionalFormatting>
  <conditionalFormatting sqref="L68">
    <cfRule type="expression" dxfId="918" priority="385">
      <formula>MONTH($A67)&lt;&gt;$AA$2</formula>
    </cfRule>
  </conditionalFormatting>
  <conditionalFormatting sqref="J69">
    <cfRule type="expression" dxfId="917" priority="384">
      <formula>MONTH($A69)&lt;&gt;$AA$2</formula>
    </cfRule>
  </conditionalFormatting>
  <conditionalFormatting sqref="J70">
    <cfRule type="expression" dxfId="916" priority="383">
      <formula>MONTH($A69)&lt;&gt;$AA$2</formula>
    </cfRule>
  </conditionalFormatting>
  <conditionalFormatting sqref="L69">
    <cfRule type="expression" dxfId="915" priority="382">
      <formula>MONTH($A69)&lt;&gt;$AA$2</formula>
    </cfRule>
  </conditionalFormatting>
  <conditionalFormatting sqref="L70">
    <cfRule type="expression" dxfId="914" priority="381">
      <formula>MONTH($A69)&lt;&gt;$AA$2</formula>
    </cfRule>
  </conditionalFormatting>
  <conditionalFormatting sqref="D35:D36">
    <cfRule type="expression" dxfId="913" priority="380">
      <formula>OR($BP$35=1,$BO$35=2)</formula>
    </cfRule>
  </conditionalFormatting>
  <conditionalFormatting sqref="D37:D38">
    <cfRule type="expression" dxfId="912" priority="379">
      <formula>OR($BP$37=1,$BO$37=2)</formula>
    </cfRule>
  </conditionalFormatting>
  <conditionalFormatting sqref="D39:D40">
    <cfRule type="expression" dxfId="911" priority="378">
      <formula>OR($BP$39=1,$BO$39=2)</formula>
    </cfRule>
  </conditionalFormatting>
  <conditionalFormatting sqref="D41:D42">
    <cfRule type="expression" dxfId="910" priority="377">
      <formula>OR($BP$41=1,$BO$41=2)</formula>
    </cfRule>
  </conditionalFormatting>
  <conditionalFormatting sqref="AB9:AB10">
    <cfRule type="expression" dxfId="909" priority="374">
      <formula>AND(OR(L9&gt;0,#REF!&gt;0),CH9=1)</formula>
    </cfRule>
  </conditionalFormatting>
  <conditionalFormatting sqref="AA9:AA10">
    <cfRule type="expression" dxfId="908" priority="375">
      <formula>AND(OR(K9&gt;0,#REF!&gt;0),#REF!=1)</formula>
    </cfRule>
  </conditionalFormatting>
  <conditionalFormatting sqref="V9:Z10">
    <cfRule type="expression" dxfId="907" priority="376">
      <formula>AND(OR(F9&gt;0,#REF!&gt;0),CC9=1)</formula>
    </cfRule>
  </conditionalFormatting>
  <conditionalFormatting sqref="AB11:AB12">
    <cfRule type="expression" dxfId="906" priority="371">
      <formula>AND(OR(L11&gt;0,#REF!&gt;0),CH11=1)</formula>
    </cfRule>
  </conditionalFormatting>
  <conditionalFormatting sqref="AA11:AA12">
    <cfRule type="expression" dxfId="905" priority="372">
      <formula>AND(OR(K11&gt;0,#REF!&gt;0),#REF!=1)</formula>
    </cfRule>
  </conditionalFormatting>
  <conditionalFormatting sqref="V11:Z12">
    <cfRule type="expression" dxfId="904" priority="373">
      <formula>AND(OR(F11&gt;0,#REF!&gt;0),CC11=1)</formula>
    </cfRule>
  </conditionalFormatting>
  <conditionalFormatting sqref="AB13:AB14">
    <cfRule type="expression" dxfId="903" priority="368">
      <formula>AND(OR(L13&gt;0,#REF!&gt;0),CH13=1)</formula>
    </cfRule>
  </conditionalFormatting>
  <conditionalFormatting sqref="AA13:AA14">
    <cfRule type="expression" dxfId="902" priority="369">
      <formula>AND(OR(K13&gt;0,#REF!&gt;0),#REF!=1)</formula>
    </cfRule>
  </conditionalFormatting>
  <conditionalFormatting sqref="V13:Z14">
    <cfRule type="expression" dxfId="901" priority="370">
      <formula>AND(OR(F13&gt;0,#REF!&gt;0),CC13=1)</formula>
    </cfRule>
  </conditionalFormatting>
  <conditionalFormatting sqref="AB15:AB16">
    <cfRule type="expression" dxfId="900" priority="365">
      <formula>AND(OR(L15&gt;0,#REF!&gt;0),CH15=1)</formula>
    </cfRule>
  </conditionalFormatting>
  <conditionalFormatting sqref="AA15:AA16">
    <cfRule type="expression" dxfId="899" priority="366">
      <formula>AND(OR(K15&gt;0,#REF!&gt;0),#REF!=1)</formula>
    </cfRule>
  </conditionalFormatting>
  <conditionalFormatting sqref="V15:Z16">
    <cfRule type="expression" dxfId="898" priority="367">
      <formula>AND(OR(F15&gt;0,#REF!&gt;0),CC15=1)</formula>
    </cfRule>
  </conditionalFormatting>
  <conditionalFormatting sqref="AB17:AB18">
    <cfRule type="expression" dxfId="897" priority="362">
      <formula>AND(OR(L17&gt;0,#REF!&gt;0),CH17=1)</formula>
    </cfRule>
  </conditionalFormatting>
  <conditionalFormatting sqref="AA17:AA18">
    <cfRule type="expression" dxfId="896" priority="363">
      <formula>AND(OR(K17&gt;0,#REF!&gt;0),#REF!=1)</formula>
    </cfRule>
  </conditionalFormatting>
  <conditionalFormatting sqref="V17:Z18">
    <cfRule type="expression" dxfId="895" priority="364">
      <formula>AND(OR(F17&gt;0,#REF!&gt;0),CC17=1)</formula>
    </cfRule>
  </conditionalFormatting>
  <conditionalFormatting sqref="AB21:AB22">
    <cfRule type="expression" dxfId="894" priority="359">
      <formula>AND(OR(L21&gt;0,#REF!&gt;0),CH21=1)</formula>
    </cfRule>
  </conditionalFormatting>
  <conditionalFormatting sqref="AA21:AA22">
    <cfRule type="expression" dxfId="893" priority="360">
      <formula>AND(OR(K21&gt;0,#REF!&gt;0),#REF!=1)</formula>
    </cfRule>
  </conditionalFormatting>
  <conditionalFormatting sqref="V21:Z22">
    <cfRule type="expression" dxfId="892" priority="361">
      <formula>AND(OR(F21&gt;0,#REF!&gt;0),CC21=1)</formula>
    </cfRule>
  </conditionalFormatting>
  <conditionalFormatting sqref="AB23:AB24">
    <cfRule type="expression" dxfId="891" priority="356">
      <formula>AND(OR(L23&gt;0,#REF!&gt;0),CH23=1)</formula>
    </cfRule>
  </conditionalFormatting>
  <conditionalFormatting sqref="AA23:AA24">
    <cfRule type="expression" dxfId="890" priority="357">
      <formula>AND(OR(K23&gt;0,#REF!&gt;0),#REF!=1)</formula>
    </cfRule>
  </conditionalFormatting>
  <conditionalFormatting sqref="V23:Z24">
    <cfRule type="expression" dxfId="889" priority="358">
      <formula>AND(OR(F23&gt;0,#REF!&gt;0),CC23=1)</formula>
    </cfRule>
  </conditionalFormatting>
  <conditionalFormatting sqref="AB25:AB26">
    <cfRule type="expression" dxfId="888" priority="353">
      <formula>AND(OR(L25&gt;0,#REF!&gt;0),CH25=1)</formula>
    </cfRule>
  </conditionalFormatting>
  <conditionalFormatting sqref="AA25:AA26">
    <cfRule type="expression" dxfId="887" priority="354">
      <formula>AND(OR(K25&gt;0,#REF!&gt;0),#REF!=1)</formula>
    </cfRule>
  </conditionalFormatting>
  <conditionalFormatting sqref="V25:Z26">
    <cfRule type="expression" dxfId="886" priority="355">
      <formula>AND(OR(F25&gt;0,#REF!&gt;0),CC25=1)</formula>
    </cfRule>
  </conditionalFormatting>
  <conditionalFormatting sqref="AB27:AB28">
    <cfRule type="expression" dxfId="885" priority="350">
      <formula>AND(OR(L27&gt;0,#REF!&gt;0),CH27=1)</formula>
    </cfRule>
  </conditionalFormatting>
  <conditionalFormatting sqref="AA27:AA28">
    <cfRule type="expression" dxfId="884" priority="351">
      <formula>AND(OR(K27&gt;0,#REF!&gt;0),#REF!=1)</formula>
    </cfRule>
  </conditionalFormatting>
  <conditionalFormatting sqref="V27:Z28">
    <cfRule type="expression" dxfId="883" priority="352">
      <formula>AND(OR(F27&gt;0,#REF!&gt;0),CC27=1)</formula>
    </cfRule>
  </conditionalFormatting>
  <conditionalFormatting sqref="AB29:AB30">
    <cfRule type="expression" dxfId="882" priority="347">
      <formula>AND(OR(L29&gt;0,#REF!&gt;0),CH29=1)</formula>
    </cfRule>
  </conditionalFormatting>
  <conditionalFormatting sqref="AA29:AA30">
    <cfRule type="expression" dxfId="881" priority="348">
      <formula>AND(OR(K29&gt;0,#REF!&gt;0),#REF!=1)</formula>
    </cfRule>
  </conditionalFormatting>
  <conditionalFormatting sqref="V29:Z30">
    <cfRule type="expression" dxfId="880" priority="349">
      <formula>AND(OR(F29&gt;0,#REF!&gt;0),CC29=1)</formula>
    </cfRule>
  </conditionalFormatting>
  <conditionalFormatting sqref="AB31:AB32">
    <cfRule type="expression" dxfId="879" priority="344">
      <formula>AND(OR(L31&gt;0,#REF!&gt;0),CH31=1)</formula>
    </cfRule>
  </conditionalFormatting>
  <conditionalFormatting sqref="AA31:AA32">
    <cfRule type="expression" dxfId="878" priority="345">
      <formula>AND(OR(K31&gt;0,#REF!&gt;0),#REF!=1)</formula>
    </cfRule>
  </conditionalFormatting>
  <conditionalFormatting sqref="V31:Z32">
    <cfRule type="expression" dxfId="877" priority="346">
      <formula>AND(OR(F31&gt;0,#REF!&gt;0),CC31=1)</formula>
    </cfRule>
  </conditionalFormatting>
  <conditionalFormatting sqref="AB33:AB34">
    <cfRule type="expression" dxfId="876" priority="341">
      <formula>AND(OR(L33&gt;0,#REF!&gt;0),CH33=1)</formula>
    </cfRule>
  </conditionalFormatting>
  <conditionalFormatting sqref="AA33:AA34">
    <cfRule type="expression" dxfId="875" priority="342">
      <formula>AND(OR(K33&gt;0,#REF!&gt;0),#REF!=1)</formula>
    </cfRule>
  </conditionalFormatting>
  <conditionalFormatting sqref="V33:Z34">
    <cfRule type="expression" dxfId="874" priority="343">
      <formula>AND(OR(F33&gt;0,#REF!&gt;0),CC33=1)</formula>
    </cfRule>
  </conditionalFormatting>
  <conditionalFormatting sqref="AB35:AB36">
    <cfRule type="expression" dxfId="873" priority="338">
      <formula>AND(OR(L35&gt;0,#REF!&gt;0),CH35=1)</formula>
    </cfRule>
  </conditionalFormatting>
  <conditionalFormatting sqref="AA35:AA36">
    <cfRule type="expression" dxfId="872" priority="339">
      <formula>AND(OR(K35&gt;0,#REF!&gt;0),#REF!=1)</formula>
    </cfRule>
  </conditionalFormatting>
  <conditionalFormatting sqref="V35:Z36">
    <cfRule type="expression" dxfId="871" priority="340">
      <formula>AND(OR(F35&gt;0,#REF!&gt;0),CC35=1)</formula>
    </cfRule>
  </conditionalFormatting>
  <conditionalFormatting sqref="AB37:AB38">
    <cfRule type="expression" dxfId="870" priority="335">
      <formula>AND(OR(L37&gt;0,#REF!&gt;0),CH37=1)</formula>
    </cfRule>
  </conditionalFormatting>
  <conditionalFormatting sqref="AA37:AA38">
    <cfRule type="expression" dxfId="869" priority="336">
      <formula>AND(OR(K37&gt;0,#REF!&gt;0),#REF!=1)</formula>
    </cfRule>
  </conditionalFormatting>
  <conditionalFormatting sqref="V37:Z38">
    <cfRule type="expression" dxfId="868" priority="337">
      <formula>AND(OR(F37&gt;0,#REF!&gt;0),CC37=1)</formula>
    </cfRule>
  </conditionalFormatting>
  <conditionalFormatting sqref="AB39:AB40">
    <cfRule type="expression" dxfId="867" priority="332">
      <formula>AND(OR(L39&gt;0,#REF!&gt;0),CH39=1)</formula>
    </cfRule>
  </conditionalFormatting>
  <conditionalFormatting sqref="AA39:AA40">
    <cfRule type="expression" dxfId="866" priority="333">
      <formula>AND(OR(K39&gt;0,#REF!&gt;0),#REF!=1)</formula>
    </cfRule>
  </conditionalFormatting>
  <conditionalFormatting sqref="V39:Z40">
    <cfRule type="expression" dxfId="865" priority="334">
      <formula>AND(OR(F39&gt;0,#REF!&gt;0),CC39=1)</formula>
    </cfRule>
  </conditionalFormatting>
  <conditionalFormatting sqref="AB41:AB42">
    <cfRule type="expression" dxfId="864" priority="329">
      <formula>AND(OR(L41&gt;0,#REF!&gt;0),CH41=1)</formula>
    </cfRule>
  </conditionalFormatting>
  <conditionalFormatting sqref="AA41:AA42">
    <cfRule type="expression" dxfId="863" priority="330">
      <formula>AND(OR(K41&gt;0,#REF!&gt;0),#REF!=1)</formula>
    </cfRule>
  </conditionalFormatting>
  <conditionalFormatting sqref="V41:Z42">
    <cfRule type="expression" dxfId="862" priority="331">
      <formula>AND(OR(F41&gt;0,#REF!&gt;0),CC41=1)</formula>
    </cfRule>
  </conditionalFormatting>
  <conditionalFormatting sqref="AB43:AB44">
    <cfRule type="expression" dxfId="861" priority="326">
      <formula>AND(OR(L43&gt;0,#REF!&gt;0),CH43=1)</formula>
    </cfRule>
  </conditionalFormatting>
  <conditionalFormatting sqref="AA43:AA44">
    <cfRule type="expression" dxfId="860" priority="327">
      <formula>AND(OR(K43&gt;0,#REF!&gt;0),#REF!=1)</formula>
    </cfRule>
  </conditionalFormatting>
  <conditionalFormatting sqref="V43:Z44">
    <cfRule type="expression" dxfId="859" priority="328">
      <formula>AND(OR(F43&gt;0,#REF!&gt;0),CC43=1)</formula>
    </cfRule>
  </conditionalFormatting>
  <conditionalFormatting sqref="AB45:AB46">
    <cfRule type="expression" dxfId="858" priority="323">
      <formula>AND(OR(L45&gt;0,#REF!&gt;0),CH45=1)</formula>
    </cfRule>
  </conditionalFormatting>
  <conditionalFormatting sqref="AA45:AA46">
    <cfRule type="expression" dxfId="857" priority="324">
      <formula>AND(OR(K45&gt;0,#REF!&gt;0),#REF!=1)</formula>
    </cfRule>
  </conditionalFormatting>
  <conditionalFormatting sqref="V45:Z46">
    <cfRule type="expression" dxfId="856" priority="325">
      <formula>AND(OR(F45&gt;0,#REF!&gt;0),CC45=1)</formula>
    </cfRule>
  </conditionalFormatting>
  <conditionalFormatting sqref="AB47:AB48">
    <cfRule type="expression" dxfId="855" priority="320">
      <formula>AND(OR(L47&gt;0,#REF!&gt;0),CH47=1)</formula>
    </cfRule>
  </conditionalFormatting>
  <conditionalFormatting sqref="AA47:AA48">
    <cfRule type="expression" dxfId="854" priority="321">
      <formula>AND(OR(K47&gt;0,#REF!&gt;0),#REF!=1)</formula>
    </cfRule>
  </conditionalFormatting>
  <conditionalFormatting sqref="V47:Z48">
    <cfRule type="expression" dxfId="853" priority="322">
      <formula>AND(OR(F47&gt;0,#REF!&gt;0),CC47=1)</formula>
    </cfRule>
  </conditionalFormatting>
  <conditionalFormatting sqref="AB49:AB50">
    <cfRule type="expression" dxfId="852" priority="317">
      <formula>AND(OR(L49&gt;0,#REF!&gt;0),CH49=1)</formula>
    </cfRule>
  </conditionalFormatting>
  <conditionalFormatting sqref="AA49:AA50">
    <cfRule type="expression" dxfId="851" priority="318">
      <formula>AND(OR(K49&gt;0,#REF!&gt;0),#REF!=1)</formula>
    </cfRule>
  </conditionalFormatting>
  <conditionalFormatting sqref="V49:Z50">
    <cfRule type="expression" dxfId="850" priority="319">
      <formula>AND(OR(F49&gt;0,#REF!&gt;0),CC49=1)</formula>
    </cfRule>
  </conditionalFormatting>
  <conditionalFormatting sqref="AB51:AB52">
    <cfRule type="expression" dxfId="849" priority="314">
      <formula>AND(OR(L51&gt;0,#REF!&gt;0),CH51=1)</formula>
    </cfRule>
  </conditionalFormatting>
  <conditionalFormatting sqref="AA51:AA52">
    <cfRule type="expression" dxfId="848" priority="315">
      <formula>AND(OR(K51&gt;0,#REF!&gt;0),#REF!=1)</formula>
    </cfRule>
  </conditionalFormatting>
  <conditionalFormatting sqref="V51:Z52">
    <cfRule type="expression" dxfId="847" priority="316">
      <formula>AND(OR(F51&gt;0,#REF!&gt;0),CC51=1)</formula>
    </cfRule>
  </conditionalFormatting>
  <conditionalFormatting sqref="AB53:AB54">
    <cfRule type="expression" dxfId="846" priority="311">
      <formula>AND(OR(L53&gt;0,#REF!&gt;0),CH53=1)</formula>
    </cfRule>
  </conditionalFormatting>
  <conditionalFormatting sqref="AA53:AA54">
    <cfRule type="expression" dxfId="845" priority="312">
      <formula>AND(OR(K53&gt;0,#REF!&gt;0),#REF!=1)</formula>
    </cfRule>
  </conditionalFormatting>
  <conditionalFormatting sqref="V53:Z54">
    <cfRule type="expression" dxfId="844" priority="313">
      <formula>AND(OR(F53&gt;0,#REF!&gt;0),CC53=1)</formula>
    </cfRule>
  </conditionalFormatting>
  <conditionalFormatting sqref="AB55:AB56">
    <cfRule type="expression" dxfId="843" priority="308">
      <formula>AND(OR(L55&gt;0,#REF!&gt;0),CH55=1)</formula>
    </cfRule>
  </conditionalFormatting>
  <conditionalFormatting sqref="AA55:AA56">
    <cfRule type="expression" dxfId="842" priority="309">
      <formula>AND(OR(K55&gt;0,#REF!&gt;0),#REF!=1)</formula>
    </cfRule>
  </conditionalFormatting>
  <conditionalFormatting sqref="V55:Z56">
    <cfRule type="expression" dxfId="841" priority="310">
      <formula>AND(OR(F55&gt;0,#REF!&gt;0),CC55=1)</formula>
    </cfRule>
  </conditionalFormatting>
  <conditionalFormatting sqref="AB57:AB58">
    <cfRule type="expression" dxfId="840" priority="305">
      <formula>AND(OR(L57&gt;0,#REF!&gt;0),CH57=1)</formula>
    </cfRule>
  </conditionalFormatting>
  <conditionalFormatting sqref="AA57:AA58">
    <cfRule type="expression" dxfId="839" priority="306">
      <formula>AND(OR(K57&gt;0,#REF!&gt;0),#REF!=1)</formula>
    </cfRule>
  </conditionalFormatting>
  <conditionalFormatting sqref="V57:Z58">
    <cfRule type="expression" dxfId="838" priority="307">
      <formula>AND(OR(F57&gt;0,#REF!&gt;0),CC57=1)</formula>
    </cfRule>
  </conditionalFormatting>
  <conditionalFormatting sqref="AB59:AB60">
    <cfRule type="expression" dxfId="837" priority="302">
      <formula>AND(OR(L59&gt;0,#REF!&gt;0),CH59=1)</formula>
    </cfRule>
  </conditionalFormatting>
  <conditionalFormatting sqref="AA59:AA60">
    <cfRule type="expression" dxfId="836" priority="303">
      <formula>AND(OR(K59&gt;0,#REF!&gt;0),#REF!=1)</formula>
    </cfRule>
  </conditionalFormatting>
  <conditionalFormatting sqref="V59:Z60">
    <cfRule type="expression" dxfId="835" priority="304">
      <formula>AND(OR(F59&gt;0,#REF!&gt;0),CC59=1)</formula>
    </cfRule>
  </conditionalFormatting>
  <conditionalFormatting sqref="AB61:AB62">
    <cfRule type="expression" dxfId="834" priority="299">
      <formula>AND(OR(L61&gt;0,#REF!&gt;0),CH61=1)</formula>
    </cfRule>
  </conditionalFormatting>
  <conditionalFormatting sqref="AA61:AA62">
    <cfRule type="expression" dxfId="833" priority="300">
      <formula>AND(OR(K61&gt;0,#REF!&gt;0),#REF!=1)</formula>
    </cfRule>
  </conditionalFormatting>
  <conditionalFormatting sqref="V61:Z62">
    <cfRule type="expression" dxfId="832" priority="301">
      <formula>AND(OR(F61&gt;0,#REF!&gt;0),CC61=1)</formula>
    </cfRule>
  </conditionalFormatting>
  <conditionalFormatting sqref="AB63:AB64">
    <cfRule type="expression" dxfId="831" priority="296">
      <formula>AND(OR(L63&gt;0,#REF!&gt;0),CH63=1)</formula>
    </cfRule>
  </conditionalFormatting>
  <conditionalFormatting sqref="AA63:AA64">
    <cfRule type="expression" dxfId="830" priority="297">
      <formula>AND(OR(K63&gt;0,#REF!&gt;0),#REF!=1)</formula>
    </cfRule>
  </conditionalFormatting>
  <conditionalFormatting sqref="V63:Z64">
    <cfRule type="expression" dxfId="829" priority="298">
      <formula>AND(OR(F63&gt;0,#REF!&gt;0),CC63=1)</formula>
    </cfRule>
  </conditionalFormatting>
  <conditionalFormatting sqref="AB65:AB66">
    <cfRule type="expression" dxfId="828" priority="293">
      <formula>AND(OR(L65&gt;0,#REF!&gt;0),CH65=1)</formula>
    </cfRule>
  </conditionalFormatting>
  <conditionalFormatting sqref="AA65:AA66">
    <cfRule type="expression" dxfId="827" priority="294">
      <formula>AND(OR(K65&gt;0,#REF!&gt;0),#REF!=1)</formula>
    </cfRule>
  </conditionalFormatting>
  <conditionalFormatting sqref="V65:Z66">
    <cfRule type="expression" dxfId="826" priority="295">
      <formula>AND(OR(F65&gt;0,#REF!&gt;0),CC65=1)</formula>
    </cfRule>
  </conditionalFormatting>
  <conditionalFormatting sqref="AB67:AB68">
    <cfRule type="expression" dxfId="825" priority="290">
      <formula>AND(OR(L67&gt;0,#REF!&gt;0),CH67=1)</formula>
    </cfRule>
  </conditionalFormatting>
  <conditionalFormatting sqref="AA67:AA68">
    <cfRule type="expression" dxfId="824" priority="291">
      <formula>AND(OR(K67&gt;0,#REF!&gt;0),#REF!=1)</formula>
    </cfRule>
  </conditionalFormatting>
  <conditionalFormatting sqref="V67:Z68">
    <cfRule type="expression" dxfId="823" priority="292">
      <formula>AND(OR(F67&gt;0,#REF!&gt;0),CC67=1)</formula>
    </cfRule>
  </conditionalFormatting>
  <conditionalFormatting sqref="AB69:AB70">
    <cfRule type="expression" dxfId="822" priority="287">
      <formula>AND(OR(L69&gt;0,#REF!&gt;0),CH69=1)</formula>
    </cfRule>
  </conditionalFormatting>
  <conditionalFormatting sqref="AA69:AA70">
    <cfRule type="expression" dxfId="821" priority="288">
      <formula>AND(OR(K69&gt;0,#REF!&gt;0),#REF!=1)</formula>
    </cfRule>
  </conditionalFormatting>
  <conditionalFormatting sqref="V69:Z70">
    <cfRule type="expression" dxfId="820" priority="289">
      <formula>AND(OR(F69&gt;0,#REF!&gt;0),CC69=1)</formula>
    </cfRule>
  </conditionalFormatting>
  <conditionalFormatting sqref="P73:Q73">
    <cfRule type="cellIs" dxfId="819" priority="286" operator="greaterThan">
      <formula>1.875</formula>
    </cfRule>
  </conditionalFormatting>
  <conditionalFormatting sqref="I9:I10">
    <cfRule type="cellIs" dxfId="818" priority="285" operator="equal">
      <formula>0</formula>
    </cfRule>
  </conditionalFormatting>
  <conditionalFormatting sqref="K9:K10">
    <cfRule type="cellIs" dxfId="817" priority="284" operator="equal">
      <formula>0</formula>
    </cfRule>
  </conditionalFormatting>
  <conditionalFormatting sqref="I11:I70">
    <cfRule type="cellIs" dxfId="816" priority="283" operator="equal">
      <formula>0</formula>
    </cfRule>
  </conditionalFormatting>
  <conditionalFormatting sqref="K11:K70">
    <cfRule type="cellIs" dxfId="815" priority="282" operator="equal">
      <formula>0</formula>
    </cfRule>
  </conditionalFormatting>
  <conditionalFormatting sqref="O65:O70">
    <cfRule type="expression" dxfId="814" priority="281">
      <formula>MONTH($A65)&lt;&gt;$AA$2</formula>
    </cfRule>
  </conditionalFormatting>
  <conditionalFormatting sqref="P9:U10">
    <cfRule type="expression" dxfId="813" priority="92">
      <formula>$CN9&gt;1.875</formula>
    </cfRule>
    <cfRule type="expression" dxfId="812" priority="93">
      <formula>$CO9&gt;13.334</formula>
    </cfRule>
    <cfRule type="expression" dxfId="811" priority="94">
      <formula>$CN9&gt;1.459</formula>
    </cfRule>
  </conditionalFormatting>
  <conditionalFormatting sqref="P11:U12">
    <cfRule type="expression" dxfId="810" priority="89">
      <formula>$CN11&gt;1.875</formula>
    </cfRule>
    <cfRule type="expression" dxfId="809" priority="90">
      <formula>$CO11&gt;13.334</formula>
    </cfRule>
    <cfRule type="expression" dxfId="808" priority="91">
      <formula>$CN11&gt;1.459</formula>
    </cfRule>
  </conditionalFormatting>
  <conditionalFormatting sqref="P13:U14">
    <cfRule type="expression" dxfId="807" priority="86">
      <formula>$CN13&gt;1.875</formula>
    </cfRule>
    <cfRule type="expression" dxfId="806" priority="87">
      <formula>$CO13&gt;13.334</formula>
    </cfRule>
    <cfRule type="expression" dxfId="805" priority="88">
      <formula>$CN13&gt;1.459</formula>
    </cfRule>
  </conditionalFormatting>
  <conditionalFormatting sqref="P15:U16">
    <cfRule type="expression" dxfId="804" priority="83">
      <formula>$CN15&gt;1.875</formula>
    </cfRule>
    <cfRule type="expression" dxfId="803" priority="84">
      <formula>$CO15&gt;13.334</formula>
    </cfRule>
    <cfRule type="expression" dxfId="802" priority="85">
      <formula>$CN15&gt;1.459</formula>
    </cfRule>
  </conditionalFormatting>
  <conditionalFormatting sqref="P17:U18">
    <cfRule type="expression" dxfId="801" priority="80">
      <formula>$CN17&gt;1.875</formula>
    </cfRule>
    <cfRule type="expression" dxfId="800" priority="81">
      <formula>$CO17&gt;13.334</formula>
    </cfRule>
    <cfRule type="expression" dxfId="799" priority="82">
      <formula>$CN17&gt;1.459</formula>
    </cfRule>
  </conditionalFormatting>
  <conditionalFormatting sqref="P19:U20">
    <cfRule type="expression" dxfId="798" priority="77">
      <formula>$CN19&gt;1.875</formula>
    </cfRule>
    <cfRule type="expression" dxfId="797" priority="78">
      <formula>$CO19&gt;13.334</formula>
    </cfRule>
    <cfRule type="expression" dxfId="796" priority="79">
      <formula>$CN19&gt;1.459</formula>
    </cfRule>
  </conditionalFormatting>
  <conditionalFormatting sqref="P21:U22">
    <cfRule type="expression" dxfId="795" priority="74">
      <formula>$CN21&gt;1.875</formula>
    </cfRule>
    <cfRule type="expression" dxfId="794" priority="75">
      <formula>$CO21&gt;13.334</formula>
    </cfRule>
    <cfRule type="expression" dxfId="793" priority="76">
      <formula>$CN21&gt;1.459</formula>
    </cfRule>
  </conditionalFormatting>
  <conditionalFormatting sqref="P23:U24">
    <cfRule type="expression" dxfId="792" priority="71">
      <formula>$CN23&gt;1.875</formula>
    </cfRule>
    <cfRule type="expression" dxfId="791" priority="72">
      <formula>$CO23&gt;13.334</formula>
    </cfRule>
    <cfRule type="expression" dxfId="790" priority="73">
      <formula>$CN23&gt;1.459</formula>
    </cfRule>
  </conditionalFormatting>
  <conditionalFormatting sqref="P25:U26">
    <cfRule type="expression" dxfId="789" priority="68">
      <formula>$CN25&gt;1.875</formula>
    </cfRule>
    <cfRule type="expression" dxfId="788" priority="69">
      <formula>$CO25&gt;13.334</formula>
    </cfRule>
    <cfRule type="expression" dxfId="787" priority="70">
      <formula>$CN25&gt;1.459</formula>
    </cfRule>
  </conditionalFormatting>
  <conditionalFormatting sqref="P27:U28">
    <cfRule type="expression" dxfId="786" priority="65">
      <formula>$CN27&gt;1.875</formula>
    </cfRule>
    <cfRule type="expression" dxfId="785" priority="66">
      <formula>$CO27&gt;13.334</formula>
    </cfRule>
    <cfRule type="expression" dxfId="784" priority="67">
      <formula>$CN27&gt;1.459</formula>
    </cfRule>
  </conditionalFormatting>
  <conditionalFormatting sqref="P29:U30">
    <cfRule type="expression" dxfId="783" priority="62">
      <formula>$CN29&gt;1.875</formula>
    </cfRule>
    <cfRule type="expression" dxfId="782" priority="63">
      <formula>$CO29&gt;13.334</formula>
    </cfRule>
    <cfRule type="expression" dxfId="781" priority="64">
      <formula>$CN29&gt;1.459</formula>
    </cfRule>
  </conditionalFormatting>
  <conditionalFormatting sqref="P31:U32">
    <cfRule type="expression" dxfId="780" priority="59">
      <formula>$CN31&gt;1.875</formula>
    </cfRule>
    <cfRule type="expression" dxfId="779" priority="60">
      <formula>$CO31&gt;13.334</formula>
    </cfRule>
    <cfRule type="expression" dxfId="778" priority="61">
      <formula>$CN31&gt;1.459</formula>
    </cfRule>
  </conditionalFormatting>
  <conditionalFormatting sqref="P33:U34">
    <cfRule type="expression" dxfId="777" priority="56">
      <formula>$CN33&gt;1.875</formula>
    </cfRule>
    <cfRule type="expression" dxfId="776" priority="57">
      <formula>$CO33&gt;13.334</formula>
    </cfRule>
    <cfRule type="expression" dxfId="775" priority="58">
      <formula>$CN33&gt;1.459</formula>
    </cfRule>
  </conditionalFormatting>
  <conditionalFormatting sqref="P35:U36">
    <cfRule type="expression" dxfId="774" priority="53">
      <formula>$CN35&gt;1.875</formula>
    </cfRule>
    <cfRule type="expression" dxfId="773" priority="54">
      <formula>$CO35&gt;13.334</formula>
    </cfRule>
    <cfRule type="expression" dxfId="772" priority="55">
      <formula>$CN35&gt;1.459</formula>
    </cfRule>
  </conditionalFormatting>
  <conditionalFormatting sqref="P37:U38">
    <cfRule type="expression" dxfId="771" priority="50">
      <formula>$CN37&gt;1.875</formula>
    </cfRule>
    <cfRule type="expression" dxfId="770" priority="51">
      <formula>$CO37&gt;13.334</formula>
    </cfRule>
    <cfRule type="expression" dxfId="769" priority="52">
      <formula>$CN37&gt;1.459</formula>
    </cfRule>
  </conditionalFormatting>
  <conditionalFormatting sqref="P39:U40">
    <cfRule type="expression" dxfId="768" priority="47">
      <formula>$CN39&gt;1.875</formula>
    </cfRule>
    <cfRule type="expression" dxfId="767" priority="48">
      <formula>$CO39&gt;13.334</formula>
    </cfRule>
    <cfRule type="expression" dxfId="766" priority="49">
      <formula>$CN39&gt;1.459</formula>
    </cfRule>
  </conditionalFormatting>
  <conditionalFormatting sqref="P41:U42">
    <cfRule type="expression" dxfId="765" priority="44">
      <formula>$CN41&gt;1.875</formula>
    </cfRule>
    <cfRule type="expression" dxfId="764" priority="45">
      <formula>$CO41&gt;13.334</formula>
    </cfRule>
    <cfRule type="expression" dxfId="763" priority="46">
      <formula>$CN41&gt;1.459</formula>
    </cfRule>
  </conditionalFormatting>
  <conditionalFormatting sqref="P43:U44">
    <cfRule type="expression" dxfId="762" priority="41">
      <formula>$CN43&gt;1.875</formula>
    </cfRule>
    <cfRule type="expression" dxfId="761" priority="42">
      <formula>$CO43&gt;13.334</formula>
    </cfRule>
    <cfRule type="expression" dxfId="760" priority="43">
      <formula>$CN43&gt;1.459</formula>
    </cfRule>
  </conditionalFormatting>
  <conditionalFormatting sqref="P45:U46">
    <cfRule type="expression" dxfId="759" priority="38">
      <formula>$CN45&gt;1.875</formula>
    </cfRule>
    <cfRule type="expression" dxfId="758" priority="39">
      <formula>$CO45&gt;13.334</formula>
    </cfRule>
    <cfRule type="expression" dxfId="757" priority="40">
      <formula>$CN45&gt;1.459</formula>
    </cfRule>
  </conditionalFormatting>
  <conditionalFormatting sqref="P47:U48">
    <cfRule type="expression" dxfId="756" priority="35">
      <formula>$CN47&gt;1.875</formula>
    </cfRule>
    <cfRule type="expression" dxfId="755" priority="36">
      <formula>$CO47&gt;13.334</formula>
    </cfRule>
    <cfRule type="expression" dxfId="754" priority="37">
      <formula>$CN47&gt;1.459</formula>
    </cfRule>
  </conditionalFormatting>
  <conditionalFormatting sqref="P49:U50">
    <cfRule type="expression" dxfId="753" priority="32">
      <formula>$CN49&gt;1.875</formula>
    </cfRule>
    <cfRule type="expression" dxfId="752" priority="33">
      <formula>$CO49&gt;13.334</formula>
    </cfRule>
    <cfRule type="expression" dxfId="751" priority="34">
      <formula>$CN49&gt;1.459</formula>
    </cfRule>
  </conditionalFormatting>
  <conditionalFormatting sqref="P51:U52">
    <cfRule type="expression" dxfId="750" priority="29">
      <formula>$CN51&gt;1.875</formula>
    </cfRule>
    <cfRule type="expression" dxfId="749" priority="30">
      <formula>$CO51&gt;13.334</formula>
    </cfRule>
    <cfRule type="expression" dxfId="748" priority="31">
      <formula>$CN51&gt;1.459</formula>
    </cfRule>
  </conditionalFormatting>
  <conditionalFormatting sqref="P53:U54">
    <cfRule type="expression" dxfId="747" priority="26">
      <formula>$CN53&gt;1.875</formula>
    </cfRule>
    <cfRule type="expression" dxfId="746" priority="27">
      <formula>$CO53&gt;13.334</formula>
    </cfRule>
    <cfRule type="expression" dxfId="745" priority="28">
      <formula>$CN53&gt;1.459</formula>
    </cfRule>
  </conditionalFormatting>
  <conditionalFormatting sqref="P55:U56">
    <cfRule type="expression" dxfId="744" priority="23">
      <formula>$CN55&gt;1.875</formula>
    </cfRule>
    <cfRule type="expression" dxfId="743" priority="24">
      <formula>$CO55&gt;13.334</formula>
    </cfRule>
    <cfRule type="expression" dxfId="742" priority="25">
      <formula>$CN55&gt;1.459</formula>
    </cfRule>
  </conditionalFormatting>
  <conditionalFormatting sqref="P57:U58">
    <cfRule type="expression" dxfId="741" priority="20">
      <formula>$CN57&gt;1.875</formula>
    </cfRule>
    <cfRule type="expression" dxfId="740" priority="21">
      <formula>$CO57&gt;13.334</formula>
    </cfRule>
    <cfRule type="expression" dxfId="739" priority="22">
      <formula>$CN57&gt;1.459</formula>
    </cfRule>
  </conditionalFormatting>
  <conditionalFormatting sqref="P59:U60">
    <cfRule type="expression" dxfId="738" priority="17">
      <formula>$CN59&gt;1.875</formula>
    </cfRule>
    <cfRule type="expression" dxfId="737" priority="18">
      <formula>$CO59&gt;13.334</formula>
    </cfRule>
    <cfRule type="expression" dxfId="736" priority="19">
      <formula>$CN59&gt;1.459</formula>
    </cfRule>
  </conditionalFormatting>
  <conditionalFormatting sqref="P61:U62">
    <cfRule type="expression" dxfId="735" priority="14">
      <formula>$CN61&gt;1.875</formula>
    </cfRule>
    <cfRule type="expression" dxfId="734" priority="15">
      <formula>$CO61&gt;13.334</formula>
    </cfRule>
    <cfRule type="expression" dxfId="733" priority="16">
      <formula>$CN61&gt;1.459</formula>
    </cfRule>
  </conditionalFormatting>
  <conditionalFormatting sqref="P63:U64">
    <cfRule type="expression" dxfId="732" priority="11">
      <formula>$CN63&gt;1.875</formula>
    </cfRule>
    <cfRule type="expression" dxfId="731" priority="12">
      <formula>$CO63&gt;13.334</formula>
    </cfRule>
    <cfRule type="expression" dxfId="730" priority="13">
      <formula>$CN63&gt;1.459</formula>
    </cfRule>
  </conditionalFormatting>
  <conditionalFormatting sqref="P65:U66">
    <cfRule type="expression" dxfId="729" priority="8">
      <formula>$CN65&gt;1.875</formula>
    </cfRule>
    <cfRule type="expression" dxfId="728" priority="9">
      <formula>$CO65&gt;13.334</formula>
    </cfRule>
    <cfRule type="expression" dxfId="727" priority="10">
      <formula>$CN65&gt;1.459</formula>
    </cfRule>
  </conditionalFormatting>
  <conditionalFormatting sqref="P67:U68">
    <cfRule type="expression" dxfId="726" priority="5">
      <formula>$CN67&gt;1.875</formula>
    </cfRule>
    <cfRule type="expression" dxfId="725" priority="6">
      <formula>$CO67&gt;13.334</formula>
    </cfRule>
    <cfRule type="expression" dxfId="724" priority="7">
      <formula>$CN67&gt;1.459</formula>
    </cfRule>
  </conditionalFormatting>
  <conditionalFormatting sqref="P69:U70">
    <cfRule type="expression" dxfId="723" priority="2">
      <formula>$CN69&gt;1.875</formula>
    </cfRule>
    <cfRule type="expression" dxfId="722" priority="3">
      <formula>$CO69&gt;13.334</formula>
    </cfRule>
    <cfRule type="expression" dxfId="721" priority="4">
      <formula>$CN69&gt;1.459</formula>
    </cfRule>
  </conditionalFormatting>
  <conditionalFormatting sqref="P78:V78">
    <cfRule type="expression" dxfId="72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A7D727C-4AEA-4127-A3AA-C4174AB398F2}">
          <x14:formula1>
            <xm:f>始業時刻リスト!$A$1:$A$12</xm:f>
          </x14:formula1>
          <xm:sqref>E69 E43 E13 E15 E35 E23 E19 E53 E37 E21 E29 E31 E27 E63 E47 E65 E17 E61 E45 E49 E41 E67 E51 E55 E57 E33 E25 E11 E39 E59 E9</xm:sqref>
        </x14:dataValidation>
        <x14:dataValidation type="list" allowBlank="1" showInputMessage="1" xr:uid="{DF4B97F4-A8DB-44AA-8FCD-78A0BFFA2F0E}">
          <x14:formula1>
            <xm:f>始業時刻リスト!$A$1:$A$14</xm:f>
          </x14:formula1>
          <xm:sqref>D41 D11 D13 D15 D17 D19 D21 D23 D25 D27 D29 D31 D33 D69 D35 D37 D39 D43 D45 D47 D49 D51 D53 D55 D57 D59 D61 D63 D65 D67 D9</xm:sqref>
        </x14:dataValidation>
        <x14:dataValidation type="list" allowBlank="1" showInputMessage="1" xr:uid="{0DF78481-7DF6-433B-9357-55A3AB712270}">
          <x14:formula1>
            <xm:f>休暇等リスト!$A$1:$A$14</xm:f>
          </x14:formula1>
          <xm:sqref>I9:I70 K9:K70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3C57-E91F-44A4-892E-E93B727F7787}">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G14" sqref="G14"/>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2024</v>
      </c>
      <c r="Z2" s="72" t="s">
        <v>26</v>
      </c>
      <c r="AA2" s="72">
        <v>2</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2"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406"/>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478"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80"/>
      <c r="P8" s="479"/>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45323</v>
      </c>
      <c r="B9" s="362" t="str">
        <f>TEXT(A9,"aaa")</f>
        <v>木</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477">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'１月'!CO69+CN9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45324</v>
      </c>
      <c r="B11" s="341" t="str">
        <f t="shared" ref="B11" si="17">TEXT(A11,"aaa")</f>
        <v>金</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f>IF(BP11=1,"",VLOOKUP(B11,職員情報!$1:$1048576,4,FALSE))</f>
        <v>0</v>
      </c>
      <c r="N11" s="349">
        <f>IF(BP11=1,"",VLOOKUP(B11,職員情報!$1:$1048576,5,FALSE))</f>
        <v>0</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f>IF(AND(VLOOKUP(B11,職員情報!$1:$1048576,29,FALSE)=2,BP11="",BR11=""),2,"")</f>
        <v>2</v>
      </c>
      <c r="BP11" s="243" t="str">
        <f t="shared" ref="BP11" si="46">IF(AND(BQ11=1,BR11=""),1,"")</f>
        <v/>
      </c>
      <c r="BQ11" s="227" t="str">
        <f>IF(OR(WEEKDAY(A11)=1,AND(WEEKDAY(A11)=7,職員情報!$B$14=""),COUNTIF(休日!$A:$B,A11)=1,BW11=1),1,"")</f>
        <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0</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45325</v>
      </c>
      <c r="B13" s="341" t="str">
        <f t="shared" ref="B13" si="59">TEXT(A13,"aaa")</f>
        <v>土</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45326</v>
      </c>
      <c r="B15" s="341" t="str">
        <f t="shared" ref="B15" si="104">TEXT(A15,"aaa")</f>
        <v>日</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t="str">
        <f>IF(BP15=1,"",VLOOKUP(B15,職員情報!$1:$1048576,4,FALSE))</f>
        <v/>
      </c>
      <c r="N15" s="349" t="str">
        <f>IF(BP15=1,"",VLOOKUP(B15,職員情報!$1:$1048576,5,FALSE))</f>
        <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t="str">
        <f>IF(AND(VLOOKUP(B15,職員情報!$1:$1048576,29,FALSE)=2,BP15="",BR15=""),2,"")</f>
        <v/>
      </c>
      <c r="BP15" s="243">
        <f t="shared" ref="BP15" si="135">IF(AND(BQ15=1,BR15=""),1,"")</f>
        <v>1</v>
      </c>
      <c r="BQ15" s="227">
        <f>IF(OR(WEEKDAY(A15)=1,AND(WEEKDAY(A15)=7,職員情報!$B$14=""),COUNTIF(休日!$A:$B,A15)=1,BW15=1),1,"")</f>
        <v>1</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1</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45327</v>
      </c>
      <c r="B17" s="341" t="str">
        <f t="shared" ref="B17" si="151">TEXT(A17,"aaa")</f>
        <v>月</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45328</v>
      </c>
      <c r="B19" s="341" t="str">
        <f t="shared" ref="B19" si="200">TEXT(A19,"aaa")</f>
        <v>火</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45329</v>
      </c>
      <c r="B21" s="341" t="str">
        <f t="shared" ref="B21" si="245">TEXT(A21,"aaa")</f>
        <v>水</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45330</v>
      </c>
      <c r="B23" s="341" t="str">
        <f t="shared" ref="B23" si="293">TEXT(A23,"aaa")</f>
        <v>木</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45331</v>
      </c>
      <c r="B25" s="341" t="str">
        <f t="shared" ref="B25" si="342">TEXT(A25,"aaa")</f>
        <v>金</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f>IF(BP25=1,"",VLOOKUP(B25,職員情報!$1:$1048576,4,FALSE))</f>
        <v>0</v>
      </c>
      <c r="N25" s="349">
        <f>IF(BP25=1,"",VLOOKUP(B25,職員情報!$1:$1048576,5,FALSE))</f>
        <v>0</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f>IF(AND(VLOOKUP(B25,職員情報!$1:$1048576,29,FALSE)=2,BP25="",BR25=""),2,"")</f>
        <v>2</v>
      </c>
      <c r="BP25" s="243" t="str">
        <f t="shared" ref="BP25" si="374">IF(AND(BQ25=1,BR25=""),1,"")</f>
        <v/>
      </c>
      <c r="BQ25" s="227" t="str">
        <f>IF(OR(WEEKDAY(A25)=1,AND(WEEKDAY(A25)=7,職員情報!$B$14=""),COUNTIF(休日!$A:$B,A25)=1,BW25=1),1,"")</f>
        <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0</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45332</v>
      </c>
      <c r="B27" s="341" t="str">
        <f t="shared" ref="B27" si="391">TEXT(A27,"aaa")</f>
        <v>土</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t="str">
        <f>IF(BP27=1,"",VLOOKUP(B27,職員情報!$1:$1048576,4,FALSE))</f>
        <v/>
      </c>
      <c r="N27" s="349" t="str">
        <f>IF(BP27=1,"",VLOOKUP(B27,職員情報!$1:$1048576,5,FALSE))</f>
        <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t="str">
        <f>IF(AND(VLOOKUP(B27,職員情報!$1:$1048576,29,FALSE)=2,BP27="",BR27=""),2,"")</f>
        <v/>
      </c>
      <c r="BP27" s="243">
        <f t="shared" ref="BP27" si="423">IF(AND(BQ27=1,BR27=""),1,"")</f>
        <v>1</v>
      </c>
      <c r="BQ27" s="227">
        <f>IF(OR(WEEKDAY(A27)=1,AND(WEEKDAY(A27)=7,職員情報!$B$14=""),COUNTIF(休日!$A:$B,A27)=1,BW27=1),1,"")</f>
        <v>1</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1</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45333</v>
      </c>
      <c r="B29" s="341" t="str">
        <f t="shared" ref="B29" si="440">TEXT(A29,"aaa")</f>
        <v>日</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t="str">
        <f>IF(BP29=1,"",VLOOKUP(B29,職員情報!$1:$1048576,4,FALSE))</f>
        <v/>
      </c>
      <c r="N29" s="349" t="str">
        <f>IF(BP29=1,"",VLOOKUP(B29,職員情報!$1:$1048576,5,FALSE))</f>
        <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t="str">
        <f>IF(AND(VLOOKUP(B29,職員情報!$1:$1048576,29,FALSE)=2,BP29="",BR29=""),2,"")</f>
        <v/>
      </c>
      <c r="BP29" s="243">
        <f t="shared" ref="BP29" si="471">IF(AND(BQ29=1,BR29=""),1,"")</f>
        <v>1</v>
      </c>
      <c r="BQ29" s="227">
        <f>IF(OR(WEEKDAY(A29)=1,AND(WEEKDAY(A29)=7,職員情報!$B$14=""),COUNTIF(休日!$A:$B,A29)=1,BW29=1),1,"")</f>
        <v>1</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1</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45334</v>
      </c>
      <c r="B31" s="341" t="str">
        <f t="shared" ref="B31" si="488">TEXT(A31,"aaa")</f>
        <v>月</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t="str">
        <f>IF(BP31=1,"",VLOOKUP(B31,職員情報!$1:$1048576,4,FALSE))</f>
        <v/>
      </c>
      <c r="N31" s="349" t="str">
        <f>IF(BP31=1,"",VLOOKUP(B31,職員情報!$1:$1048576,5,FALSE))</f>
        <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t="str">
        <f>IF(AND(VLOOKUP(B31,職員情報!$1:$1048576,29,FALSE)=2,BP31="",BR31=""),2,"")</f>
        <v/>
      </c>
      <c r="BP31" s="243">
        <f t="shared" ref="BP31" si="520">IF(AND(BQ31=1,BR31=""),1,"")</f>
        <v>1</v>
      </c>
      <c r="BQ31" s="227">
        <f>IF(OR(WEEKDAY(A31)=1,AND(WEEKDAY(A31)=7,職員情報!$B$14=""),COUNTIF(休日!$A:$B,A31)=1,BW31=1),1,"")</f>
        <v>1</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1</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45335</v>
      </c>
      <c r="B33" s="341" t="str">
        <f t="shared" ref="B33" si="537">TEXT(A33,"aaa")</f>
        <v>火</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45336</v>
      </c>
      <c r="B35" s="341" t="str">
        <f t="shared" ref="B35" si="586">TEXT(A35,"aaa")</f>
        <v>水</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45337</v>
      </c>
      <c r="B37" s="341" t="str">
        <f t="shared" ref="B37" si="634">TEXT(A37,"aaa")</f>
        <v>木</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45338</v>
      </c>
      <c r="B39" s="341" t="str">
        <f t="shared" ref="B39" si="682">TEXT(A39,"aaa")</f>
        <v>金</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f>IF(BP39=1,"",VLOOKUP(B39,職員情報!$1:$1048576,4,FALSE))</f>
        <v>0</v>
      </c>
      <c r="N39" s="349">
        <f>IF(BP39=1,"",VLOOKUP(B39,職員情報!$1:$1048576,5,FALSE))</f>
        <v>0</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f>IF(AND(VLOOKUP(B39,職員情報!$1:$1048576,29,FALSE)=2,BP39="",BR39=""),2,"")</f>
        <v>2</v>
      </c>
      <c r="BP39" s="243" t="str">
        <f t="shared" ref="BP39" si="714">IF(AND(BQ39=1,BR39=""),1,"")</f>
        <v/>
      </c>
      <c r="BQ39" s="227" t="str">
        <f>IF(OR(WEEKDAY(A39)=1,AND(WEEKDAY(A39)=7,職員情報!$B$14=""),COUNTIF(休日!$A:$B,A39)=1,BW39=1),1,"")</f>
        <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0</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45339</v>
      </c>
      <c r="B41" s="341" t="str">
        <f t="shared" ref="B41" si="731">TEXT(A41,"aaa")</f>
        <v>土</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t="str">
        <f>IF(BP41=1,"",VLOOKUP(B41,職員情報!$1:$1048576,4,FALSE))</f>
        <v/>
      </c>
      <c r="N41" s="349" t="str">
        <f>IF(BP41=1,"",VLOOKUP(B41,職員情報!$1:$1048576,5,FALSE))</f>
        <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t="str">
        <f>IF(AND(VLOOKUP(B41,職員情報!$1:$1048576,29,FALSE)=2,BP41="",BR41=""),2,"")</f>
        <v/>
      </c>
      <c r="BP41" s="243">
        <f t="shared" ref="BP41" si="763">IF(AND(BQ41=1,BR41=""),1,"")</f>
        <v>1</v>
      </c>
      <c r="BQ41" s="227">
        <f>IF(OR(WEEKDAY(A41)=1,AND(WEEKDAY(A41)=7,職員情報!$B$14=""),COUNTIF(休日!$A:$B,A41)=1,BW41=1),1,"")</f>
        <v>1</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1</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45340</v>
      </c>
      <c r="B43" s="341" t="str">
        <f t="shared" ref="B43" si="780">TEXT(A43,"aaa")</f>
        <v>日</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t="str">
        <f>IF(BP43=1,"",VLOOKUP(B43,職員情報!$1:$1048576,4,FALSE))</f>
        <v/>
      </c>
      <c r="N43" s="349" t="str">
        <f>IF(BP43=1,"",VLOOKUP(B43,職員情報!$1:$1048576,5,FALSE))</f>
        <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t="str">
        <f>IF(AND(VLOOKUP(B43,職員情報!$1:$1048576,29,FALSE)=2,BP43="",BR43=""),2,"")</f>
        <v/>
      </c>
      <c r="BP43" s="243">
        <f t="shared" ref="BP43" si="812">IF(AND(BQ43=1,BR43=""),1,"")</f>
        <v>1</v>
      </c>
      <c r="BQ43" s="227">
        <f>IF(OR(WEEKDAY(A43)=1,AND(WEEKDAY(A43)=7,職員情報!$B$14=""),COUNTIF(休日!$A:$B,A43)=1,BW43=1),1,"")</f>
        <v>1</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1</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45341</v>
      </c>
      <c r="B45" s="341" t="str">
        <f t="shared" ref="B45" si="829">TEXT(A45,"aaa")</f>
        <v>月</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45342</v>
      </c>
      <c r="B47" s="341" t="str">
        <f t="shared" ref="B47" si="878">TEXT(A47,"aaa")</f>
        <v>火</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45343</v>
      </c>
      <c r="B49" s="341" t="str">
        <f t="shared" ref="B49" si="927">TEXT(A49,"aaa")</f>
        <v>水</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45344</v>
      </c>
      <c r="B51" s="341" t="str">
        <f t="shared" ref="B51" si="976">TEXT(A51,"aaa")</f>
        <v>木</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45345</v>
      </c>
      <c r="B53" s="341" t="str">
        <f t="shared" ref="B53" si="1025">TEXT(A53,"aaa")</f>
        <v>金</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t="str">
        <f>IF(BP53=1,"",VLOOKUP(B53,職員情報!$1:$1048576,4,FALSE))</f>
        <v/>
      </c>
      <c r="N53" s="349" t="str">
        <f>IF(BP53=1,"",VLOOKUP(B53,職員情報!$1:$1048576,5,FALSE))</f>
        <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t="str">
        <f>IF(AND(VLOOKUP(B53,職員情報!$1:$1048576,29,FALSE)=2,BP53="",BR53=""),2,"")</f>
        <v/>
      </c>
      <c r="BP53" s="243">
        <f t="shared" ref="BP53" si="1057">IF(AND(BQ53=1,BR53=""),1,"")</f>
        <v>1</v>
      </c>
      <c r="BQ53" s="227">
        <f>IF(OR(WEEKDAY(A53)=1,AND(WEEKDAY(A53)=7,職員情報!$B$14=""),COUNTIF(休日!$A:$B,A53)=1,BW53=1),1,"")</f>
        <v>1</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1</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45346</v>
      </c>
      <c r="B55" s="341" t="str">
        <f t="shared" ref="B55" si="1073">TEXT(A55,"aaa")</f>
        <v>土</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t="str">
        <f>IF(BP55=1,"",VLOOKUP(B55,職員情報!$1:$1048576,4,FALSE))</f>
        <v/>
      </c>
      <c r="N55" s="349" t="str">
        <f>IF(BP55=1,"",VLOOKUP(B55,職員情報!$1:$1048576,5,FALSE))</f>
        <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t="str">
        <f>IF(AND(VLOOKUP(B55,職員情報!$1:$1048576,29,FALSE)=2,BP55="",BR55=""),2,"")</f>
        <v/>
      </c>
      <c r="BP55" s="243">
        <f t="shared" ref="BP55" si="1105">IF(AND(BQ55=1,BR55=""),1,"")</f>
        <v>1</v>
      </c>
      <c r="BQ55" s="227">
        <f>IF(OR(WEEKDAY(A55)=1,AND(WEEKDAY(A55)=7,職員情報!$B$14=""),COUNTIF(休日!$A:$B,A55)=1,BW55=1),1,"")</f>
        <v>1</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1</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45347</v>
      </c>
      <c r="B57" s="341" t="str">
        <f t="shared" ref="B57" si="1122">TEXT(A57,"aaa")</f>
        <v>日</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t="str">
        <f>IF(BP57=1,"",VLOOKUP(B57,職員情報!$1:$1048576,4,FALSE))</f>
        <v/>
      </c>
      <c r="N57" s="349" t="str">
        <f>IF(BP57=1,"",VLOOKUP(B57,職員情報!$1:$1048576,5,FALSE))</f>
        <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t="str">
        <f>IF(AND(VLOOKUP(B57,職員情報!$1:$1048576,29,FALSE)=2,BP57="",BR57=""),2,"")</f>
        <v/>
      </c>
      <c r="BP57" s="243">
        <f>IF(AND(BQ57=1,BR57=""),1,"")</f>
        <v>1</v>
      </c>
      <c r="BQ57" s="227">
        <f>IF(OR(WEEKDAY(A57)=1,AND(WEEKDAY(A57)=7,職員情報!$B$14=""),COUNTIF(休日!$A:$B,A57)=1,BW57=1),1,"")</f>
        <v>1</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1</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45348</v>
      </c>
      <c r="B59" s="341" t="str">
        <f t="shared" ref="B59" si="1170">TEXT(A59,"aaa")</f>
        <v>月</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45349</v>
      </c>
      <c r="B61" s="341" t="str">
        <f t="shared" ref="B61" si="1219">TEXT(A61,"aaa")</f>
        <v>火</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45350</v>
      </c>
      <c r="B63" s="341" t="str">
        <f t="shared" ref="B63" si="1268">TEXT(A63,"aaa")</f>
        <v>水</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45351</v>
      </c>
      <c r="B65" s="341" t="str">
        <f t="shared" ref="B65" si="1317">TEXT(A65,"aaa")</f>
        <v>木</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45352</v>
      </c>
      <c r="B67" s="341" t="str">
        <f t="shared" ref="B67" si="1365">TEXT(A67,"aaa")</f>
        <v>金</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f>IF(BP67=1,"",VLOOKUP(B67,職員情報!$1:$1048576,4,FALSE))</f>
        <v>0</v>
      </c>
      <c r="N67" s="349">
        <f>IF(BP67=1,"",VLOOKUP(B67,職員情報!$1:$1048576,5,FALSE))</f>
        <v>0</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b">
        <f>IF(MONTH(A63)=MONTH(A63+2),IFERROR(IF(CM67=1,C68-C67,IF(C67="","",C68-C67-O67)),"×"))</f>
        <v>0</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1</v>
      </c>
      <c r="AV67" s="258">
        <f t="shared" ref="AV67" si="1384">IF(OR(AD67="",AD67="×"),0,IF(C67="",0,AD67-BG67-BJ67))</f>
        <v>0</v>
      </c>
      <c r="AW67" s="258">
        <f t="shared" ref="AW67" si="1385">IFERROR(IF(AD67="","",AD67*BT67),0)</f>
        <v>0</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f>IF(AND(VLOOKUP(B67,職員情報!$1:$1048576,29,FALSE)=2,BP67="",BR67=""),2,"")</f>
        <v>2</v>
      </c>
      <c r="BP67" s="243" t="str">
        <f t="shared" ref="BP67" si="1395">IF(AND(BQ67=1,BR67=""),1,"")</f>
        <v/>
      </c>
      <c r="BQ67" s="227" t="str">
        <f>IF(OR(WEEKDAY(A67)=1,AND(WEEKDAY(A67)=7,職員情報!$B$14=""),COUNTIF(休日!$A:$B,A67)=1,BW67=1),1,"")</f>
        <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0</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45353</v>
      </c>
      <c r="B69" s="341" t="str">
        <f t="shared" ref="B69" si="1411">TEXT(A69,"aaa")</f>
        <v>土</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t="str">
        <f>IF(BP69=1,"",VLOOKUP(B69,職員情報!$1:$1048576,4,FALSE))</f>
        <v/>
      </c>
      <c r="N69" s="349" t="str">
        <f>IF(BP69=1,"",VLOOKUP(B69,職員情報!$1:$1048576,5,FALSE))</f>
        <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b">
        <f>IF(MONTH(A63)=MONTH(A63+3),IFERROR(IF(CM69=1,C70-C69,IF(C69="","",C70-C69-O69)),"×"))</f>
        <v>0</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1</v>
      </c>
      <c r="AV69" s="258">
        <f t="shared" ref="AV69" si="1429">IF(OR(AD69="",AD69="×"),0,IF(C69="",0,AD69-BG69-BJ69))</f>
        <v>0</v>
      </c>
      <c r="AW69" s="258">
        <f t="shared" ref="AW69" si="1430">IFERROR(IF(AD69="","",AD69*BT69),0)</f>
        <v>0</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t="str">
        <f>IF(AND(VLOOKUP(B69,職員情報!$1:$1048576,29,FALSE)=2,BP69="",BR69=""),2,"")</f>
        <v/>
      </c>
      <c r="BP69" s="243">
        <f>IF(A69="",1,IF(AND(BQ69=1,BR69=""),1,""))</f>
        <v>1</v>
      </c>
      <c r="BQ69" s="227">
        <f>IF(OR(WEEKDAY(A69)=1,AND(WEEKDAY(A69)=7,職員情報!$B$14=""),COUNTIF(休日!$A:$B,A69)=1,BW69=1),1,"")</f>
        <v>1</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1</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2</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3</v>
      </c>
      <c r="P79" s="200"/>
      <c r="Q79" s="201"/>
      <c r="R79" s="201"/>
      <c r="S79" s="201"/>
      <c r="T79" s="201"/>
      <c r="U79" s="201"/>
      <c r="V79" s="201"/>
      <c r="X79" s="228" t="s">
        <v>196</v>
      </c>
      <c r="Y79" s="234"/>
    </row>
    <row r="80" spans="1:98">
      <c r="A80" s="103">
        <f>IF(A79&lt;13,A79,1)</f>
        <v>3</v>
      </c>
      <c r="P80" s="200"/>
      <c r="Q80" s="201"/>
      <c r="R80" s="201"/>
      <c r="S80" s="201"/>
      <c r="T80" s="201"/>
      <c r="U80" s="201"/>
      <c r="V80" s="201"/>
      <c r="X80" s="238">
        <f>AW71</f>
        <v>0</v>
      </c>
      <c r="Y80" s="234"/>
    </row>
    <row r="81" spans="1:25">
      <c r="A81" s="104">
        <f>DATE(Y$2,A80,1)</f>
        <v>45352</v>
      </c>
      <c r="P81" s="200"/>
      <c r="Q81" s="201"/>
      <c r="R81" s="201"/>
      <c r="S81" s="201"/>
      <c r="T81" s="201"/>
      <c r="U81" s="201"/>
      <c r="V81" s="201"/>
      <c r="X81" s="228" t="s">
        <v>197</v>
      </c>
      <c r="Y81" s="234"/>
    </row>
    <row r="82" spans="1:25">
      <c r="A82" s="104" t="str">
        <f>TEXT(YEAR(A81),"0000")&amp;TEXT(MONTH(A81),"00")</f>
        <v>202403</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職員情報!T22*AU77-'２月'!#REF!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fXSZ9jL1LAoEEJRWrznUzyuxVSNbhTfUjbnu01ZSq9u3BR+70gbms7DRyQxkNuBol9o/4y4gt0K0Ez6y/tUsWw==" saltValue="059zOK5vkz/L8aEoHQ6JeQ=="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719" priority="542" operator="equal">
      <formula>0</formula>
    </cfRule>
  </conditionalFormatting>
  <conditionalFormatting sqref="N9:N10">
    <cfRule type="expression" dxfId="718" priority="541">
      <formula>"AE=1"</formula>
    </cfRule>
  </conditionalFormatting>
  <conditionalFormatting sqref="N11:N20 N23:N42 N45:N68">
    <cfRule type="expression" dxfId="717" priority="540">
      <formula>"AE=1"</formula>
    </cfRule>
  </conditionalFormatting>
  <conditionalFormatting sqref="N69:N70">
    <cfRule type="expression" dxfId="716" priority="539">
      <formula>"AE=1"</formula>
    </cfRule>
  </conditionalFormatting>
  <conditionalFormatting sqref="D9:D10">
    <cfRule type="expression" dxfId="715" priority="538">
      <formula>OR($BP$9=1,$BO$9=2)</formula>
    </cfRule>
  </conditionalFormatting>
  <conditionalFormatting sqref="N21:N22">
    <cfRule type="expression" dxfId="714" priority="537">
      <formula>"AE=1"</formula>
    </cfRule>
  </conditionalFormatting>
  <conditionalFormatting sqref="F7:G7">
    <cfRule type="cellIs" dxfId="713" priority="536" operator="equal">
      <formula>0</formula>
    </cfRule>
  </conditionalFormatting>
  <conditionalFormatting sqref="D11:D12">
    <cfRule type="expression" dxfId="712" priority="535">
      <formula>OR($BP$11=1,$BO$11=2)</formula>
    </cfRule>
  </conditionalFormatting>
  <conditionalFormatting sqref="F8">
    <cfRule type="cellIs" dxfId="711" priority="534" operator="equal">
      <formula>0</formula>
    </cfRule>
  </conditionalFormatting>
  <conditionalFormatting sqref="H8 H5">
    <cfRule type="cellIs" dxfId="710" priority="528" operator="equal">
      <formula>0</formula>
    </cfRule>
  </conditionalFormatting>
  <conditionalFormatting sqref="H7">
    <cfRule type="cellIs" dxfId="709" priority="527" operator="equal">
      <formula>0</formula>
    </cfRule>
  </conditionalFormatting>
  <conditionalFormatting sqref="K7">
    <cfRule type="cellIs" dxfId="708" priority="526" operator="equal">
      <formula>0</formula>
    </cfRule>
  </conditionalFormatting>
  <conditionalFormatting sqref="K5:L5">
    <cfRule type="cellIs" dxfId="707" priority="533" operator="equal">
      <formula>0</formula>
    </cfRule>
  </conditionalFormatting>
  <conditionalFormatting sqref="I7">
    <cfRule type="cellIs" dxfId="706" priority="531" operator="equal">
      <formula>0</formula>
    </cfRule>
  </conditionalFormatting>
  <conditionalFormatting sqref="I5:J5">
    <cfRule type="cellIs" dxfId="705" priority="532" operator="equal">
      <formula>0</formula>
    </cfRule>
  </conditionalFormatting>
  <conditionalFormatting sqref="J8">
    <cfRule type="cellIs" dxfId="704" priority="530" operator="equal">
      <formula>0</formula>
    </cfRule>
  </conditionalFormatting>
  <conditionalFormatting sqref="J7">
    <cfRule type="cellIs" dxfId="703" priority="529" operator="equal">
      <formula>0</formula>
    </cfRule>
  </conditionalFormatting>
  <conditionalFormatting sqref="L7">
    <cfRule type="cellIs" dxfId="702" priority="524" operator="equal">
      <formula>0</formula>
    </cfRule>
  </conditionalFormatting>
  <conditionalFormatting sqref="L8">
    <cfRule type="cellIs" dxfId="701" priority="525" operator="equal">
      <formula>0</formula>
    </cfRule>
  </conditionalFormatting>
  <conditionalFormatting sqref="D15:D16">
    <cfRule type="expression" dxfId="700" priority="523">
      <formula>OR($BP$15=1,$BO$15=2)</formula>
    </cfRule>
  </conditionalFormatting>
  <conditionalFormatting sqref="D17:D18">
    <cfRule type="expression" dxfId="699" priority="522">
      <formula>OR($BP$17=1,$BO$17=2)</formula>
    </cfRule>
  </conditionalFormatting>
  <conditionalFormatting sqref="D31:D32">
    <cfRule type="expression" dxfId="698" priority="521">
      <formula>OR($BP$31=1,$BO$31=2)</formula>
    </cfRule>
  </conditionalFormatting>
  <conditionalFormatting sqref="D33:D34">
    <cfRule type="expression" dxfId="697" priority="520">
      <formula>OR($BP$33=1,$BO$33=2)</formula>
    </cfRule>
  </conditionalFormatting>
  <conditionalFormatting sqref="D57:D58">
    <cfRule type="expression" dxfId="696" priority="519">
      <formula>OR($BP$57=1,$BO$57=2)</formula>
    </cfRule>
  </conditionalFormatting>
  <conditionalFormatting sqref="D59:D60">
    <cfRule type="expression" dxfId="695" priority="518">
      <formula>OR($BP$59=1,$BO$59=2)</formula>
    </cfRule>
  </conditionalFormatting>
  <conditionalFormatting sqref="A65:B70">
    <cfRule type="expression" dxfId="694" priority="543">
      <formula>MONTH($A65)&lt;&gt;$AA$2</formula>
    </cfRule>
  </conditionalFormatting>
  <conditionalFormatting sqref="E9:E10">
    <cfRule type="expression" dxfId="693" priority="517">
      <formula>OR($BP$9=1,$BO$9=2)</formula>
    </cfRule>
  </conditionalFormatting>
  <conditionalFormatting sqref="E11:E12">
    <cfRule type="expression" dxfId="692" priority="516">
      <formula>OR($BP$11=1,$BO$11=2)</formula>
    </cfRule>
  </conditionalFormatting>
  <conditionalFormatting sqref="E13:E14">
    <cfRule type="expression" dxfId="691" priority="515">
      <formula>OR($BP$13=1,$BO$13=2)</formula>
    </cfRule>
  </conditionalFormatting>
  <conditionalFormatting sqref="E15:E16">
    <cfRule type="expression" dxfId="690" priority="514">
      <formula>OR($BP$15=1,$BO$15=2)</formula>
    </cfRule>
  </conditionalFormatting>
  <conditionalFormatting sqref="E17:E18">
    <cfRule type="expression" dxfId="689" priority="513">
      <formula>OR($BP$17=1,$BO$17=2)</formula>
    </cfRule>
  </conditionalFormatting>
  <conditionalFormatting sqref="E19:E20">
    <cfRule type="expression" dxfId="688" priority="512">
      <formula>OR($BP$19=1,$BO$19=2)</formula>
    </cfRule>
  </conditionalFormatting>
  <conditionalFormatting sqref="E21:E22">
    <cfRule type="expression" dxfId="687" priority="511">
      <formula>OR($BP$21=1,$BO$21=2)</formula>
    </cfRule>
  </conditionalFormatting>
  <conditionalFormatting sqref="E23:E24">
    <cfRule type="expression" dxfId="686" priority="510">
      <formula>OR($BP$23=1,$BO$23=2)</formula>
    </cfRule>
  </conditionalFormatting>
  <conditionalFormatting sqref="E25:E26">
    <cfRule type="expression" dxfId="685" priority="509">
      <formula>OR($BP$25=1,$BO$25=2)</formula>
    </cfRule>
  </conditionalFormatting>
  <conditionalFormatting sqref="E27:E28">
    <cfRule type="expression" dxfId="684" priority="508">
      <formula>OR($BP$27=1,$BO$27=2)</formula>
    </cfRule>
  </conditionalFormatting>
  <conditionalFormatting sqref="E31:E32">
    <cfRule type="expression" dxfId="683" priority="507">
      <formula>OR($BP$31=1,$BO$31=2)</formula>
    </cfRule>
  </conditionalFormatting>
  <conditionalFormatting sqref="E33:E34">
    <cfRule type="expression" dxfId="682" priority="506">
      <formula>OR($BP$33=1,$BO$33=2)</formula>
    </cfRule>
  </conditionalFormatting>
  <conditionalFormatting sqref="E35:E36">
    <cfRule type="expression" dxfId="681" priority="505">
      <formula>OR($BP$35=1,$BO$35=2)</formula>
    </cfRule>
  </conditionalFormatting>
  <conditionalFormatting sqref="E37:E38">
    <cfRule type="expression" dxfId="680" priority="504">
      <formula>OR($BP$37=1,$BO$37=2)</formula>
    </cfRule>
  </conditionalFormatting>
  <conditionalFormatting sqref="E39:E40">
    <cfRule type="expression" dxfId="679" priority="503">
      <formula>OR($BP$39=1,$BO$39=2)</formula>
    </cfRule>
  </conditionalFormatting>
  <conditionalFormatting sqref="E41:E42">
    <cfRule type="expression" dxfId="678" priority="502">
      <formula>OR($BP$41=1,$BO$41=2)</formula>
    </cfRule>
  </conditionalFormatting>
  <conditionalFormatting sqref="E47:E48">
    <cfRule type="expression" dxfId="677" priority="501">
      <formula>OR($BP$47=1,$BO$47=2)</formula>
    </cfRule>
  </conditionalFormatting>
  <conditionalFormatting sqref="E49:E50">
    <cfRule type="expression" dxfId="676" priority="500">
      <formula>OR($BP$49=1,$BO$49=2)</formula>
    </cfRule>
  </conditionalFormatting>
  <conditionalFormatting sqref="E51:E52">
    <cfRule type="expression" dxfId="675" priority="499">
      <formula>OR($BP$51=1,$BO$51=2)</formula>
    </cfRule>
  </conditionalFormatting>
  <conditionalFormatting sqref="E53:E54">
    <cfRule type="expression" dxfId="674" priority="498">
      <formula>OR($BP$53=1,$BO$53=2)</formula>
    </cfRule>
  </conditionalFormatting>
  <conditionalFormatting sqref="E55:E56">
    <cfRule type="expression" dxfId="673" priority="497">
      <formula>OR($BP$55=1,$BO$55=2)</formula>
    </cfRule>
  </conditionalFormatting>
  <conditionalFormatting sqref="E57:E58">
    <cfRule type="expression" dxfId="672" priority="496">
      <formula>OR($BP$57=1,$BO$57=2)</formula>
    </cfRule>
  </conditionalFormatting>
  <conditionalFormatting sqref="E59:E60">
    <cfRule type="expression" dxfId="671" priority="495">
      <formula>OR($BP$59=1,$BO$59=2)</formula>
    </cfRule>
  </conditionalFormatting>
  <conditionalFormatting sqref="E61:E62">
    <cfRule type="expression" dxfId="670" priority="494">
      <formula>OR($BP$61=1,$BO$61=2)</formula>
    </cfRule>
  </conditionalFormatting>
  <conditionalFormatting sqref="E63:E64">
    <cfRule type="expression" dxfId="669" priority="493">
      <formula>OR($BP$63=1,$BO$63=2)</formula>
    </cfRule>
  </conditionalFormatting>
  <conditionalFormatting sqref="E65:E66">
    <cfRule type="expression" dxfId="668" priority="492">
      <formula>OR($BP$65=1,$BO$65=2)</formula>
    </cfRule>
  </conditionalFormatting>
  <conditionalFormatting sqref="E67:E68">
    <cfRule type="expression" dxfId="667" priority="491">
      <formula>OR($BP$67=1,$BO$67=2)</formula>
    </cfRule>
  </conditionalFormatting>
  <conditionalFormatting sqref="E69:E70">
    <cfRule type="expression" dxfId="666" priority="490">
      <formula>OR($BP$69=1,$BO$69=2)</formula>
    </cfRule>
  </conditionalFormatting>
  <conditionalFormatting sqref="C9">
    <cfRule type="expression" dxfId="665" priority="489">
      <formula>OR($BP$9=1,$BO$9=2)</formula>
    </cfRule>
  </conditionalFormatting>
  <conditionalFormatting sqref="D19:D20">
    <cfRule type="expression" dxfId="664" priority="488">
      <formula>OR($BP$19=1,$BO$19=2)</formula>
    </cfRule>
  </conditionalFormatting>
  <conditionalFormatting sqref="D51:D52">
    <cfRule type="expression" dxfId="663" priority="487">
      <formula>OR($BP$51=1,$BO$51=2)</formula>
    </cfRule>
  </conditionalFormatting>
  <conditionalFormatting sqref="D67:D68">
    <cfRule type="expression" dxfId="662" priority="486">
      <formula>OR($BP$67=1,$BO$67=2)</formula>
    </cfRule>
  </conditionalFormatting>
  <conditionalFormatting sqref="N43:N44">
    <cfRule type="expression" dxfId="661" priority="485">
      <formula>"AE=1"</formula>
    </cfRule>
  </conditionalFormatting>
  <conditionalFormatting sqref="AB19:AB20">
    <cfRule type="expression" dxfId="660" priority="544">
      <formula>AND(OR(L19&gt;0,#REF!&gt;0),CH19=1)</formula>
    </cfRule>
  </conditionalFormatting>
  <conditionalFormatting sqref="AA19:AA20">
    <cfRule type="expression" dxfId="659" priority="545">
      <formula>AND(OR(K19&gt;0,#REF!&gt;0),#REF!=1)</formula>
    </cfRule>
  </conditionalFormatting>
  <conditionalFormatting sqref="D43:D44">
    <cfRule type="expression" dxfId="658" priority="484">
      <formula>OR($BP$43=1,$BO$43=2)</formula>
    </cfRule>
  </conditionalFormatting>
  <conditionalFormatting sqref="D45:D46">
    <cfRule type="expression" dxfId="657" priority="483">
      <formula>OR($BP$45=1,$BO$45=2)</formula>
    </cfRule>
  </conditionalFormatting>
  <conditionalFormatting sqref="D47:D48">
    <cfRule type="expression" dxfId="656" priority="482">
      <formula>OR($BP$47=1,$BO$47=2)</formula>
    </cfRule>
  </conditionalFormatting>
  <conditionalFormatting sqref="D53:D54">
    <cfRule type="expression" dxfId="655" priority="481">
      <formula>OR($BP$53=1,$BO$53=2)</formula>
    </cfRule>
  </conditionalFormatting>
  <conditionalFormatting sqref="D55:D56">
    <cfRule type="expression" dxfId="654" priority="480">
      <formula>OR($BP$55=1,$BO$55=2)</formula>
    </cfRule>
  </conditionalFormatting>
  <conditionalFormatting sqref="D61:D62">
    <cfRule type="expression" dxfId="653" priority="479">
      <formula>OR($BP$61=1,$BO$61=2)</formula>
    </cfRule>
  </conditionalFormatting>
  <conditionalFormatting sqref="E43:E44">
    <cfRule type="expression" dxfId="652" priority="478">
      <formula>OR($BP$43=1,$BO$43=2)</formula>
    </cfRule>
  </conditionalFormatting>
  <conditionalFormatting sqref="E45:E46">
    <cfRule type="expression" dxfId="651" priority="477">
      <formula>OR($BP$45=1,$BO$45=2)</formula>
    </cfRule>
  </conditionalFormatting>
  <conditionalFormatting sqref="C15">
    <cfRule type="expression" dxfId="650" priority="476">
      <formula>OR($BP$15=1,$BO$15=2)</formula>
    </cfRule>
  </conditionalFormatting>
  <conditionalFormatting sqref="C16">
    <cfRule type="expression" dxfId="649" priority="475">
      <formula>OR($BP$15=1,$BO$15=2)</formula>
    </cfRule>
  </conditionalFormatting>
  <conditionalFormatting sqref="C17">
    <cfRule type="expression" dxfId="648" priority="474">
      <formula>OR($BP$17=1,$BO$17=2)</formula>
    </cfRule>
  </conditionalFormatting>
  <conditionalFormatting sqref="C18">
    <cfRule type="expression" dxfId="647" priority="473">
      <formula>OR($BP$17=1,$BO$17=2)</formula>
    </cfRule>
  </conditionalFormatting>
  <conditionalFormatting sqref="C19">
    <cfRule type="expression" dxfId="646" priority="472">
      <formula>OR($BP$19=1,$BO$19=2)</formula>
    </cfRule>
  </conditionalFormatting>
  <conditionalFormatting sqref="C20">
    <cfRule type="expression" dxfId="645" priority="471">
      <formula>OR($BP$19=1,$BO$19=2)</formula>
    </cfRule>
  </conditionalFormatting>
  <conditionalFormatting sqref="C21">
    <cfRule type="expression" dxfId="644" priority="470">
      <formula>OR($BP$21=1,$BO$21=2)</formula>
    </cfRule>
  </conditionalFormatting>
  <conditionalFormatting sqref="C22">
    <cfRule type="expression" dxfId="643" priority="469">
      <formula>OR($BP$21=1,$BO$21=2)</formula>
    </cfRule>
  </conditionalFormatting>
  <conditionalFormatting sqref="C23">
    <cfRule type="expression" dxfId="642" priority="468">
      <formula>OR($BP$23=1,$BO$23=2)</formula>
    </cfRule>
  </conditionalFormatting>
  <conditionalFormatting sqref="C24">
    <cfRule type="expression" dxfId="641" priority="467">
      <formula>OR($BP$23=1,$BO$23=2)</formula>
    </cfRule>
  </conditionalFormatting>
  <conditionalFormatting sqref="C25">
    <cfRule type="expression" dxfId="640" priority="466">
      <formula>OR($BP$25=1,$BO$25=2)</formula>
    </cfRule>
  </conditionalFormatting>
  <conditionalFormatting sqref="C26">
    <cfRule type="expression" dxfId="639" priority="465">
      <formula>OR($BP$25=1,$BO$25=2)</formula>
    </cfRule>
  </conditionalFormatting>
  <conditionalFormatting sqref="C27">
    <cfRule type="expression" dxfId="638" priority="464">
      <formula>OR($BP$27=1,$BO$27=2)</formula>
    </cfRule>
  </conditionalFormatting>
  <conditionalFormatting sqref="C28">
    <cfRule type="expression" dxfId="637" priority="463">
      <formula>OR($BP$27=1,$BO$27=2)</formula>
    </cfRule>
  </conditionalFormatting>
  <conditionalFormatting sqref="C29">
    <cfRule type="expression" dxfId="636" priority="462">
      <formula>OR($BP$29=1,$BO$29=2)</formula>
    </cfRule>
  </conditionalFormatting>
  <conditionalFormatting sqref="C30">
    <cfRule type="expression" dxfId="635" priority="461">
      <formula>OR($BP$29=1,$BO$29=2)</formula>
    </cfRule>
  </conditionalFormatting>
  <conditionalFormatting sqref="C31">
    <cfRule type="expression" dxfId="634" priority="460">
      <formula>OR($BP$31=1,$BO$31=2)</formula>
    </cfRule>
  </conditionalFormatting>
  <conditionalFormatting sqref="C32">
    <cfRule type="expression" dxfId="633" priority="459">
      <formula>OR($BP$31=1,$BO$31=2)</formula>
    </cfRule>
  </conditionalFormatting>
  <conditionalFormatting sqref="C33">
    <cfRule type="expression" dxfId="632" priority="458">
      <formula>OR($BP$33=1,$BO$33=2)</formula>
    </cfRule>
  </conditionalFormatting>
  <conditionalFormatting sqref="C34">
    <cfRule type="expression" dxfId="631" priority="457">
      <formula>OR($BP$33=1,$BO$33=2)</formula>
    </cfRule>
  </conditionalFormatting>
  <conditionalFormatting sqref="C35">
    <cfRule type="expression" dxfId="630" priority="456">
      <formula>OR($BP$35=1,$BO$35=2)</formula>
    </cfRule>
  </conditionalFormatting>
  <conditionalFormatting sqref="C36">
    <cfRule type="expression" dxfId="629" priority="455">
      <formula>OR($BP$35=1,$BO$35=2)</formula>
    </cfRule>
  </conditionalFormatting>
  <conditionalFormatting sqref="C37">
    <cfRule type="expression" dxfId="628" priority="454">
      <formula>OR($BP$37=1,$BO$37=2)</formula>
    </cfRule>
  </conditionalFormatting>
  <conditionalFormatting sqref="C38">
    <cfRule type="expression" dxfId="627" priority="453">
      <formula>OR($BP$37=1,$BO$37=2)</formula>
    </cfRule>
  </conditionalFormatting>
  <conditionalFormatting sqref="C39">
    <cfRule type="expression" dxfId="626" priority="452">
      <formula>OR($BP$39=1,$BO$39=2)</formula>
    </cfRule>
  </conditionalFormatting>
  <conditionalFormatting sqref="C40">
    <cfRule type="expression" dxfId="625" priority="451">
      <formula>OR($BP$39=1,$BO$39=2)</formula>
    </cfRule>
  </conditionalFormatting>
  <conditionalFormatting sqref="C41">
    <cfRule type="expression" dxfId="624" priority="450">
      <formula>OR($BP$41=1,$BO$41=2)</formula>
    </cfRule>
  </conditionalFormatting>
  <conditionalFormatting sqref="C42">
    <cfRule type="expression" dxfId="623" priority="449">
      <formula>OR($BP$41=1,$BO$41=2)</formula>
    </cfRule>
  </conditionalFormatting>
  <conditionalFormatting sqref="C43">
    <cfRule type="expression" dxfId="622" priority="448">
      <formula>OR($BP$43=1,$BO$43=2)</formula>
    </cfRule>
  </conditionalFormatting>
  <conditionalFormatting sqref="C44">
    <cfRule type="expression" dxfId="621" priority="447">
      <formula>OR($BP$43=1,$BO$43=2)</formula>
    </cfRule>
  </conditionalFormatting>
  <conditionalFormatting sqref="C45">
    <cfRule type="expression" dxfId="620" priority="446">
      <formula>OR($BP$45=1,$BO$45=2)</formula>
    </cfRule>
  </conditionalFormatting>
  <conditionalFormatting sqref="C46">
    <cfRule type="expression" dxfId="619" priority="445">
      <formula>OR($BP$45=1,$BO$45=2)</formula>
    </cfRule>
  </conditionalFormatting>
  <conditionalFormatting sqref="C47">
    <cfRule type="expression" dxfId="618" priority="444">
      <formula>OR($BP$47=1,$BO$47=2)</formula>
    </cfRule>
  </conditionalFormatting>
  <conditionalFormatting sqref="C48">
    <cfRule type="expression" dxfId="617" priority="443">
      <formula>OR($BP$47=1,$BO$47=2)</formula>
    </cfRule>
  </conditionalFormatting>
  <conditionalFormatting sqref="C49">
    <cfRule type="expression" dxfId="616" priority="442">
      <formula>OR($BP$49=1,$BO$49=2)</formula>
    </cfRule>
  </conditionalFormatting>
  <conditionalFormatting sqref="C50">
    <cfRule type="expression" dxfId="615" priority="441">
      <formula>OR($BP$49=1,$BO$49=2)</formula>
    </cfRule>
  </conditionalFormatting>
  <conditionalFormatting sqref="C51">
    <cfRule type="expression" dxfId="614" priority="440">
      <formula>OR($BP$51=1,$BO$51=2)</formula>
    </cfRule>
  </conditionalFormatting>
  <conditionalFormatting sqref="C52">
    <cfRule type="expression" dxfId="613" priority="439">
      <formula>OR($BP$51=1,$BO$51=2)</formula>
    </cfRule>
  </conditionalFormatting>
  <conditionalFormatting sqref="C53">
    <cfRule type="expression" dxfId="612" priority="438">
      <formula>OR($BP$53=1,$BO$53=2)</formula>
    </cfRule>
  </conditionalFormatting>
  <conditionalFormatting sqref="C54">
    <cfRule type="expression" dxfId="611" priority="437">
      <formula>OR($BP$53=1,$BO$53=2)</formula>
    </cfRule>
  </conditionalFormatting>
  <conditionalFormatting sqref="C55">
    <cfRule type="expression" dxfId="610" priority="436">
      <formula>OR($BP$55=1,$BO$55=2)</formula>
    </cfRule>
  </conditionalFormatting>
  <conditionalFormatting sqref="C56">
    <cfRule type="expression" dxfId="609" priority="435">
      <formula>OR($BP$55=1,$BO$55=2)</formula>
    </cfRule>
  </conditionalFormatting>
  <conditionalFormatting sqref="C57">
    <cfRule type="expression" dxfId="608" priority="434">
      <formula>OR($BP$57=1,$BO$57=2)</formula>
    </cfRule>
  </conditionalFormatting>
  <conditionalFormatting sqref="C58">
    <cfRule type="expression" dxfId="607" priority="433">
      <formula>OR($BP$57=1,$BO$57=2)</formula>
    </cfRule>
  </conditionalFormatting>
  <conditionalFormatting sqref="C59">
    <cfRule type="expression" dxfId="606" priority="432">
      <formula>OR($BP$59=1,$BO$59=2)</formula>
    </cfRule>
  </conditionalFormatting>
  <conditionalFormatting sqref="C60">
    <cfRule type="expression" dxfId="605" priority="431">
      <formula>OR($BP$59=1,$BO$59=2)</formula>
    </cfRule>
  </conditionalFormatting>
  <conditionalFormatting sqref="C61">
    <cfRule type="expression" dxfId="604" priority="430">
      <formula>OR($BP$61=1,$BO$61=2)</formula>
    </cfRule>
  </conditionalFormatting>
  <conditionalFormatting sqref="C62">
    <cfRule type="expression" dxfId="603" priority="429">
      <formula>OR($BP$61=1,$BO$61=2)</formula>
    </cfRule>
  </conditionalFormatting>
  <conditionalFormatting sqref="C63">
    <cfRule type="expression" dxfId="602" priority="428">
      <formula>OR($BP$63=1,$BO$63=2)</formula>
    </cfRule>
  </conditionalFormatting>
  <conditionalFormatting sqref="C64">
    <cfRule type="expression" dxfId="601" priority="427">
      <formula>OR($BP$63=1,$BO$63=2)</formula>
    </cfRule>
  </conditionalFormatting>
  <conditionalFormatting sqref="C65">
    <cfRule type="expression" dxfId="600" priority="406">
      <formula>MONTH($A65)&lt;&gt;$AA$2</formula>
    </cfRule>
    <cfRule type="expression" dxfId="599" priority="426">
      <formula>OR($BP$65=1,$BO$65=2)</formula>
    </cfRule>
  </conditionalFormatting>
  <conditionalFormatting sqref="C66">
    <cfRule type="expression" dxfId="598" priority="425">
      <formula>OR($BP$65=1,$BO$65=2)</formula>
    </cfRule>
  </conditionalFormatting>
  <conditionalFormatting sqref="C67">
    <cfRule type="expression" dxfId="597" priority="404">
      <formula>MONTH($A67)&lt;&gt;$AA$2</formula>
    </cfRule>
    <cfRule type="expression" dxfId="596" priority="424">
      <formula>OR($BP$67=1,$BO$67=2)</formula>
    </cfRule>
  </conditionalFormatting>
  <conditionalFormatting sqref="C68">
    <cfRule type="expression" dxfId="595" priority="423">
      <formula>OR($BP$67=1,$BO$67=2)</formula>
    </cfRule>
  </conditionalFormatting>
  <conditionalFormatting sqref="D13:D14">
    <cfRule type="expression" dxfId="594" priority="422">
      <formula>OR($BP$13=1,$BO$13=2)</formula>
    </cfRule>
  </conditionalFormatting>
  <conditionalFormatting sqref="C11">
    <cfRule type="expression" dxfId="593" priority="421">
      <formula>OR($BP$11=1,$BO$11=2)</formula>
    </cfRule>
  </conditionalFormatting>
  <conditionalFormatting sqref="D25:D26">
    <cfRule type="expression" dxfId="592" priority="420">
      <formula>OR($BP$25=1,$BO$25=2)</formula>
    </cfRule>
  </conditionalFormatting>
  <conditionalFormatting sqref="D29:D30">
    <cfRule type="expression" dxfId="591" priority="419">
      <formula>OR($BP$29=1,$BO$29=2)</formula>
    </cfRule>
  </conditionalFormatting>
  <conditionalFormatting sqref="E29:E30">
    <cfRule type="expression" dxfId="590" priority="418">
      <formula>OR($BP$29=1,$BO$29=2)</formula>
    </cfRule>
  </conditionalFormatting>
  <conditionalFormatting sqref="D49:D50">
    <cfRule type="expression" dxfId="589" priority="417">
      <formula>OR($BP$49=1,$BO$49=2)</formula>
    </cfRule>
  </conditionalFormatting>
  <conditionalFormatting sqref="D63:D64">
    <cfRule type="expression" dxfId="588" priority="416">
      <formula>OR($BP$63=1,$BO$63=2)</formula>
    </cfRule>
  </conditionalFormatting>
  <conditionalFormatting sqref="D69:D70">
    <cfRule type="expression" dxfId="587" priority="415">
      <formula>OR($BP$69=1,$BO$69=2)</formula>
    </cfRule>
  </conditionalFormatting>
  <conditionalFormatting sqref="C69">
    <cfRule type="expression" dxfId="586" priority="402">
      <formula>MONTH($A69)&lt;&gt;$AA$2</formula>
    </cfRule>
    <cfRule type="expression" dxfId="585" priority="414">
      <formula>OR($BP$69=1,$BO$69=2)</formula>
    </cfRule>
  </conditionalFormatting>
  <conditionalFormatting sqref="C70">
    <cfRule type="expression" dxfId="584" priority="413">
      <formula>OR($BP$69=1,$BO$69=2)</formula>
    </cfRule>
  </conditionalFormatting>
  <conditionalFormatting sqref="C12">
    <cfRule type="expression" dxfId="583" priority="412">
      <formula>OR($BP$11=1,$BO$11=2)</formula>
    </cfRule>
  </conditionalFormatting>
  <conditionalFormatting sqref="D65:D66">
    <cfRule type="expression" dxfId="582" priority="411">
      <formula>OR($BP$65=1,$BO$65=2)</formula>
    </cfRule>
  </conditionalFormatting>
  <conditionalFormatting sqref="C10">
    <cfRule type="expression" dxfId="581" priority="410">
      <formula>OR($BP$9=1,$BO$9=2)</formula>
    </cfRule>
  </conditionalFormatting>
  <conditionalFormatting sqref="D27:D28">
    <cfRule type="expression" dxfId="580" priority="409">
      <formula>OR($BP$27=1,$BO$27=2)</formula>
    </cfRule>
  </conditionalFormatting>
  <conditionalFormatting sqref="D21:D22">
    <cfRule type="expression" dxfId="579" priority="408">
      <formula>OR($BP$21=1,$BO$21=2)</formula>
    </cfRule>
  </conditionalFormatting>
  <conditionalFormatting sqref="D23:D24">
    <cfRule type="expression" dxfId="578" priority="407">
      <formula>OR($BP$23=1,$BO$23=2)</formula>
    </cfRule>
  </conditionalFormatting>
  <conditionalFormatting sqref="V19:Z20">
    <cfRule type="expression" dxfId="577" priority="546">
      <formula>AND(OR(F19&gt;0,#REF!&gt;0),CC19=1)</formula>
    </cfRule>
  </conditionalFormatting>
  <conditionalFormatting sqref="M65:N66">
    <cfRule type="expression" dxfId="576" priority="400">
      <formula>MONTH($A65)&lt;&gt;$AA$2</formula>
    </cfRule>
  </conditionalFormatting>
  <conditionalFormatting sqref="M67:N68">
    <cfRule type="expression" dxfId="575" priority="399">
      <formula>MONTH($A67)&lt;&gt;$AA$2</formula>
    </cfRule>
  </conditionalFormatting>
  <conditionalFormatting sqref="M69:N70">
    <cfRule type="expression" dxfId="574" priority="398">
      <formula>MONTH($A69)&lt;&gt;$AA$2</formula>
    </cfRule>
  </conditionalFormatting>
  <conditionalFormatting sqref="C69:E69">
    <cfRule type="expression" dxfId="573" priority="397">
      <formula>MONTH($A69)&lt;&gt;$AA$2</formula>
    </cfRule>
  </conditionalFormatting>
  <conditionalFormatting sqref="C65:E65">
    <cfRule type="expression" dxfId="572" priority="395">
      <formula>MONTH($A65)&lt;&gt;$AA$2</formula>
    </cfRule>
  </conditionalFormatting>
  <conditionalFormatting sqref="C67:E67">
    <cfRule type="expression" dxfId="571" priority="396">
      <formula>MONTH($A67)&lt;&gt;$AA$2</formula>
    </cfRule>
  </conditionalFormatting>
  <conditionalFormatting sqref="C68:E68">
    <cfRule type="expression" dxfId="570" priority="403">
      <formula>MONTH($A67)&lt;&gt;$AA$2</formula>
    </cfRule>
  </conditionalFormatting>
  <conditionalFormatting sqref="C70:E70">
    <cfRule type="expression" dxfId="569" priority="401">
      <formula>MONTH($A69)&lt;&gt;$AA$2</formula>
    </cfRule>
  </conditionalFormatting>
  <conditionalFormatting sqref="C66:E66">
    <cfRule type="expression" dxfId="568" priority="405">
      <formula>MONTH($A65)&lt;&gt;$AA$2</formula>
    </cfRule>
  </conditionalFormatting>
  <conditionalFormatting sqref="C13">
    <cfRule type="expression" dxfId="567" priority="394">
      <formula>OR($BP$13=1,$BO$13=2)</formula>
    </cfRule>
  </conditionalFormatting>
  <conditionalFormatting sqref="C14">
    <cfRule type="expression" dxfId="566" priority="393">
      <formula>OR($BP$13=1,$BO$13=2)</formula>
    </cfRule>
  </conditionalFormatting>
  <conditionalFormatting sqref="J65">
    <cfRule type="expression" dxfId="565" priority="392">
      <formula>MONTH($A65)&lt;&gt;$AA$2</formula>
    </cfRule>
  </conditionalFormatting>
  <conditionalFormatting sqref="J66">
    <cfRule type="expression" dxfId="564" priority="391">
      <formula>MONTH($A65)&lt;&gt;$AA$2</formula>
    </cfRule>
  </conditionalFormatting>
  <conditionalFormatting sqref="L65">
    <cfRule type="expression" dxfId="563" priority="390">
      <formula>MONTH($A65)&lt;&gt;$AA$2</formula>
    </cfRule>
  </conditionalFormatting>
  <conditionalFormatting sqref="L66">
    <cfRule type="expression" dxfId="562" priority="389">
      <formula>MONTH($A65)&lt;&gt;$AA$2</formula>
    </cfRule>
  </conditionalFormatting>
  <conditionalFormatting sqref="J67">
    <cfRule type="expression" dxfId="561" priority="388">
      <formula>MONTH($A67)&lt;&gt;$AA$2</formula>
    </cfRule>
  </conditionalFormatting>
  <conditionalFormatting sqref="J68">
    <cfRule type="expression" dxfId="560" priority="387">
      <formula>MONTH($A67)&lt;&gt;$AA$2</formula>
    </cfRule>
  </conditionalFormatting>
  <conditionalFormatting sqref="L67">
    <cfRule type="expression" dxfId="559" priority="386">
      <formula>MONTH($A67)&lt;&gt;$AA$2</formula>
    </cfRule>
  </conditionalFormatting>
  <conditionalFormatting sqref="L68">
    <cfRule type="expression" dxfId="558" priority="385">
      <formula>MONTH($A67)&lt;&gt;$AA$2</formula>
    </cfRule>
  </conditionalFormatting>
  <conditionalFormatting sqref="J69">
    <cfRule type="expression" dxfId="557" priority="384">
      <formula>MONTH($A69)&lt;&gt;$AA$2</formula>
    </cfRule>
  </conditionalFormatting>
  <conditionalFormatting sqref="J70">
    <cfRule type="expression" dxfId="556" priority="383">
      <formula>MONTH($A69)&lt;&gt;$AA$2</formula>
    </cfRule>
  </conditionalFormatting>
  <conditionalFormatting sqref="L69">
    <cfRule type="expression" dxfId="555" priority="382">
      <formula>MONTH($A69)&lt;&gt;$AA$2</formula>
    </cfRule>
  </conditionalFormatting>
  <conditionalFormatting sqref="L70">
    <cfRule type="expression" dxfId="554" priority="381">
      <formula>MONTH($A69)&lt;&gt;$AA$2</formula>
    </cfRule>
  </conditionalFormatting>
  <conditionalFormatting sqref="D35:D36">
    <cfRule type="expression" dxfId="553" priority="380">
      <formula>OR($BP$35=1,$BO$35=2)</formula>
    </cfRule>
  </conditionalFormatting>
  <conditionalFormatting sqref="D37:D38">
    <cfRule type="expression" dxfId="552" priority="379">
      <formula>OR($BP$37=1,$BO$37=2)</formula>
    </cfRule>
  </conditionalFormatting>
  <conditionalFormatting sqref="D39:D40">
    <cfRule type="expression" dxfId="551" priority="378">
      <formula>OR($BP$39=1,$BO$39=2)</formula>
    </cfRule>
  </conditionalFormatting>
  <conditionalFormatting sqref="D41:D42">
    <cfRule type="expression" dxfId="550" priority="377">
      <formula>OR($BP$41=1,$BO$41=2)</formula>
    </cfRule>
  </conditionalFormatting>
  <conditionalFormatting sqref="AB9:AB10">
    <cfRule type="expression" dxfId="549" priority="374">
      <formula>AND(OR(L9&gt;0,#REF!&gt;0),CH9=1)</formula>
    </cfRule>
  </conditionalFormatting>
  <conditionalFormatting sqref="AA9:AA10">
    <cfRule type="expression" dxfId="548" priority="375">
      <formula>AND(OR(K9&gt;0,#REF!&gt;0),#REF!=1)</formula>
    </cfRule>
  </conditionalFormatting>
  <conditionalFormatting sqref="V9:Z10">
    <cfRule type="expression" dxfId="547" priority="376">
      <formula>AND(OR(F9&gt;0,#REF!&gt;0),CC9=1)</formula>
    </cfRule>
  </conditionalFormatting>
  <conditionalFormatting sqref="AB11:AB12">
    <cfRule type="expression" dxfId="546" priority="371">
      <formula>AND(OR(L11&gt;0,#REF!&gt;0),CH11=1)</formula>
    </cfRule>
  </conditionalFormatting>
  <conditionalFormatting sqref="AA11:AA12">
    <cfRule type="expression" dxfId="545" priority="372">
      <formula>AND(OR(K11&gt;0,#REF!&gt;0),#REF!=1)</formula>
    </cfRule>
  </conditionalFormatting>
  <conditionalFormatting sqref="V11:Z12">
    <cfRule type="expression" dxfId="544" priority="373">
      <formula>AND(OR(F11&gt;0,#REF!&gt;0),CC11=1)</formula>
    </cfRule>
  </conditionalFormatting>
  <conditionalFormatting sqref="AB13:AB14">
    <cfRule type="expression" dxfId="543" priority="368">
      <formula>AND(OR(L13&gt;0,#REF!&gt;0),CH13=1)</formula>
    </cfRule>
  </conditionalFormatting>
  <conditionalFormatting sqref="AA13:AA14">
    <cfRule type="expression" dxfId="542" priority="369">
      <formula>AND(OR(K13&gt;0,#REF!&gt;0),#REF!=1)</formula>
    </cfRule>
  </conditionalFormatting>
  <conditionalFormatting sqref="V13:Z14">
    <cfRule type="expression" dxfId="541" priority="370">
      <formula>AND(OR(F13&gt;0,#REF!&gt;0),CC13=1)</formula>
    </cfRule>
  </conditionalFormatting>
  <conditionalFormatting sqref="AB15:AB16">
    <cfRule type="expression" dxfId="540" priority="365">
      <formula>AND(OR(L15&gt;0,#REF!&gt;0),CH15=1)</formula>
    </cfRule>
  </conditionalFormatting>
  <conditionalFormatting sqref="AA15:AA16">
    <cfRule type="expression" dxfId="539" priority="366">
      <formula>AND(OR(K15&gt;0,#REF!&gt;0),#REF!=1)</formula>
    </cfRule>
  </conditionalFormatting>
  <conditionalFormatting sqref="V15:Z16">
    <cfRule type="expression" dxfId="538" priority="367">
      <formula>AND(OR(F15&gt;0,#REF!&gt;0),CC15=1)</formula>
    </cfRule>
  </conditionalFormatting>
  <conditionalFormatting sqref="AB17:AB18">
    <cfRule type="expression" dxfId="537" priority="362">
      <formula>AND(OR(L17&gt;0,#REF!&gt;0),CH17=1)</formula>
    </cfRule>
  </conditionalFormatting>
  <conditionalFormatting sqref="AA17:AA18">
    <cfRule type="expression" dxfId="536" priority="363">
      <formula>AND(OR(K17&gt;0,#REF!&gt;0),#REF!=1)</formula>
    </cfRule>
  </conditionalFormatting>
  <conditionalFormatting sqref="V17:Z18">
    <cfRule type="expression" dxfId="535" priority="364">
      <formula>AND(OR(F17&gt;0,#REF!&gt;0),CC17=1)</formula>
    </cfRule>
  </conditionalFormatting>
  <conditionalFormatting sqref="AB21:AB22">
    <cfRule type="expression" dxfId="534" priority="359">
      <formula>AND(OR(L21&gt;0,#REF!&gt;0),CH21=1)</formula>
    </cfRule>
  </conditionalFormatting>
  <conditionalFormatting sqref="AA21:AA22">
    <cfRule type="expression" dxfId="533" priority="360">
      <formula>AND(OR(K21&gt;0,#REF!&gt;0),#REF!=1)</formula>
    </cfRule>
  </conditionalFormatting>
  <conditionalFormatting sqref="V21:Z22">
    <cfRule type="expression" dxfId="532" priority="361">
      <formula>AND(OR(F21&gt;0,#REF!&gt;0),CC21=1)</formula>
    </cfRule>
  </conditionalFormatting>
  <conditionalFormatting sqref="AB23:AB24">
    <cfRule type="expression" dxfId="531" priority="356">
      <formula>AND(OR(L23&gt;0,#REF!&gt;0),CH23=1)</formula>
    </cfRule>
  </conditionalFormatting>
  <conditionalFormatting sqref="AA23:AA24">
    <cfRule type="expression" dxfId="530" priority="357">
      <formula>AND(OR(K23&gt;0,#REF!&gt;0),#REF!=1)</formula>
    </cfRule>
  </conditionalFormatting>
  <conditionalFormatting sqref="V23:Z24">
    <cfRule type="expression" dxfId="529" priority="358">
      <formula>AND(OR(F23&gt;0,#REF!&gt;0),CC23=1)</formula>
    </cfRule>
  </conditionalFormatting>
  <conditionalFormatting sqref="AB25:AB26">
    <cfRule type="expression" dxfId="528" priority="353">
      <formula>AND(OR(L25&gt;0,#REF!&gt;0),CH25=1)</formula>
    </cfRule>
  </conditionalFormatting>
  <conditionalFormatting sqref="AA25:AA26">
    <cfRule type="expression" dxfId="527" priority="354">
      <formula>AND(OR(K25&gt;0,#REF!&gt;0),#REF!=1)</formula>
    </cfRule>
  </conditionalFormatting>
  <conditionalFormatting sqref="V25:Z26">
    <cfRule type="expression" dxfId="526" priority="355">
      <formula>AND(OR(F25&gt;0,#REF!&gt;0),CC25=1)</formula>
    </cfRule>
  </conditionalFormatting>
  <conditionalFormatting sqref="AB27:AB28">
    <cfRule type="expression" dxfId="525" priority="350">
      <formula>AND(OR(L27&gt;0,#REF!&gt;0),CH27=1)</formula>
    </cfRule>
  </conditionalFormatting>
  <conditionalFormatting sqref="AA27:AA28">
    <cfRule type="expression" dxfId="524" priority="351">
      <formula>AND(OR(K27&gt;0,#REF!&gt;0),#REF!=1)</formula>
    </cfRule>
  </conditionalFormatting>
  <conditionalFormatting sqref="V27:Z28">
    <cfRule type="expression" dxfId="523" priority="352">
      <formula>AND(OR(F27&gt;0,#REF!&gt;0),CC27=1)</formula>
    </cfRule>
  </conditionalFormatting>
  <conditionalFormatting sqref="AB29:AB30">
    <cfRule type="expression" dxfId="522" priority="347">
      <formula>AND(OR(L29&gt;0,#REF!&gt;0),CH29=1)</formula>
    </cfRule>
  </conditionalFormatting>
  <conditionalFormatting sqref="AA29:AA30">
    <cfRule type="expression" dxfId="521" priority="348">
      <formula>AND(OR(K29&gt;0,#REF!&gt;0),#REF!=1)</formula>
    </cfRule>
  </conditionalFormatting>
  <conditionalFormatting sqref="V29:Z30">
    <cfRule type="expression" dxfId="520" priority="349">
      <formula>AND(OR(F29&gt;0,#REF!&gt;0),CC29=1)</formula>
    </cfRule>
  </conditionalFormatting>
  <conditionalFormatting sqref="AB31:AB32">
    <cfRule type="expression" dxfId="519" priority="344">
      <formula>AND(OR(L31&gt;0,#REF!&gt;0),CH31=1)</formula>
    </cfRule>
  </conditionalFormatting>
  <conditionalFormatting sqref="AA31:AA32">
    <cfRule type="expression" dxfId="518" priority="345">
      <formula>AND(OR(K31&gt;0,#REF!&gt;0),#REF!=1)</formula>
    </cfRule>
  </conditionalFormatting>
  <conditionalFormatting sqref="V31:Z32">
    <cfRule type="expression" dxfId="517" priority="346">
      <formula>AND(OR(F31&gt;0,#REF!&gt;0),CC31=1)</formula>
    </cfRule>
  </conditionalFormatting>
  <conditionalFormatting sqref="AB33:AB34">
    <cfRule type="expression" dxfId="516" priority="341">
      <formula>AND(OR(L33&gt;0,#REF!&gt;0),CH33=1)</formula>
    </cfRule>
  </conditionalFormatting>
  <conditionalFormatting sqref="AA33:AA34">
    <cfRule type="expression" dxfId="515" priority="342">
      <formula>AND(OR(K33&gt;0,#REF!&gt;0),#REF!=1)</formula>
    </cfRule>
  </conditionalFormatting>
  <conditionalFormatting sqref="V33:Z34">
    <cfRule type="expression" dxfId="514" priority="343">
      <formula>AND(OR(F33&gt;0,#REF!&gt;0),CC33=1)</formula>
    </cfRule>
  </conditionalFormatting>
  <conditionalFormatting sqref="AB35:AB36">
    <cfRule type="expression" dxfId="513" priority="338">
      <formula>AND(OR(L35&gt;0,#REF!&gt;0),CH35=1)</formula>
    </cfRule>
  </conditionalFormatting>
  <conditionalFormatting sqref="AA35:AA36">
    <cfRule type="expression" dxfId="512" priority="339">
      <formula>AND(OR(K35&gt;0,#REF!&gt;0),#REF!=1)</formula>
    </cfRule>
  </conditionalFormatting>
  <conditionalFormatting sqref="V35:Z36">
    <cfRule type="expression" dxfId="511" priority="340">
      <formula>AND(OR(F35&gt;0,#REF!&gt;0),CC35=1)</formula>
    </cfRule>
  </conditionalFormatting>
  <conditionalFormatting sqref="AB37:AB38">
    <cfRule type="expression" dxfId="510" priority="335">
      <formula>AND(OR(L37&gt;0,#REF!&gt;0),CH37=1)</formula>
    </cfRule>
  </conditionalFormatting>
  <conditionalFormatting sqref="AA37:AA38">
    <cfRule type="expression" dxfId="509" priority="336">
      <formula>AND(OR(K37&gt;0,#REF!&gt;0),#REF!=1)</formula>
    </cfRule>
  </conditionalFormatting>
  <conditionalFormatting sqref="V37:Z38">
    <cfRule type="expression" dxfId="508" priority="337">
      <formula>AND(OR(F37&gt;0,#REF!&gt;0),CC37=1)</formula>
    </cfRule>
  </conditionalFormatting>
  <conditionalFormatting sqref="AB39:AB40">
    <cfRule type="expression" dxfId="507" priority="332">
      <formula>AND(OR(L39&gt;0,#REF!&gt;0),CH39=1)</formula>
    </cfRule>
  </conditionalFormatting>
  <conditionalFormatting sqref="AA39:AA40">
    <cfRule type="expression" dxfId="506" priority="333">
      <formula>AND(OR(K39&gt;0,#REF!&gt;0),#REF!=1)</formula>
    </cfRule>
  </conditionalFormatting>
  <conditionalFormatting sqref="V39:Z40">
    <cfRule type="expression" dxfId="505" priority="334">
      <formula>AND(OR(F39&gt;0,#REF!&gt;0),CC39=1)</formula>
    </cfRule>
  </conditionalFormatting>
  <conditionalFormatting sqref="AB41:AB42">
    <cfRule type="expression" dxfId="504" priority="329">
      <formula>AND(OR(L41&gt;0,#REF!&gt;0),CH41=1)</formula>
    </cfRule>
  </conditionalFormatting>
  <conditionalFormatting sqref="AA41:AA42">
    <cfRule type="expression" dxfId="503" priority="330">
      <formula>AND(OR(K41&gt;0,#REF!&gt;0),#REF!=1)</formula>
    </cfRule>
  </conditionalFormatting>
  <conditionalFormatting sqref="V41:Z42">
    <cfRule type="expression" dxfId="502" priority="331">
      <formula>AND(OR(F41&gt;0,#REF!&gt;0),CC41=1)</formula>
    </cfRule>
  </conditionalFormatting>
  <conditionalFormatting sqref="AB43:AB44">
    <cfRule type="expression" dxfId="501" priority="326">
      <formula>AND(OR(L43&gt;0,#REF!&gt;0),CH43=1)</formula>
    </cfRule>
  </conditionalFormatting>
  <conditionalFormatting sqref="AA43:AA44">
    <cfRule type="expression" dxfId="500" priority="327">
      <formula>AND(OR(K43&gt;0,#REF!&gt;0),#REF!=1)</formula>
    </cfRule>
  </conditionalFormatting>
  <conditionalFormatting sqref="V43:Z44">
    <cfRule type="expression" dxfId="499" priority="328">
      <formula>AND(OR(F43&gt;0,#REF!&gt;0),CC43=1)</formula>
    </cfRule>
  </conditionalFormatting>
  <conditionalFormatting sqref="AB45:AB46">
    <cfRule type="expression" dxfId="498" priority="323">
      <formula>AND(OR(L45&gt;0,#REF!&gt;0),CH45=1)</formula>
    </cfRule>
  </conditionalFormatting>
  <conditionalFormatting sqref="AA45:AA46">
    <cfRule type="expression" dxfId="497" priority="324">
      <formula>AND(OR(K45&gt;0,#REF!&gt;0),#REF!=1)</formula>
    </cfRule>
  </conditionalFormatting>
  <conditionalFormatting sqref="V45:Z46">
    <cfRule type="expression" dxfId="496" priority="325">
      <formula>AND(OR(F45&gt;0,#REF!&gt;0),CC45=1)</formula>
    </cfRule>
  </conditionalFormatting>
  <conditionalFormatting sqref="AB47:AB48">
    <cfRule type="expression" dxfId="495" priority="320">
      <formula>AND(OR(L47&gt;0,#REF!&gt;0),CH47=1)</formula>
    </cfRule>
  </conditionalFormatting>
  <conditionalFormatting sqref="AA47:AA48">
    <cfRule type="expression" dxfId="494" priority="321">
      <formula>AND(OR(K47&gt;0,#REF!&gt;0),#REF!=1)</formula>
    </cfRule>
  </conditionalFormatting>
  <conditionalFormatting sqref="V47:Z48">
    <cfRule type="expression" dxfId="493" priority="322">
      <formula>AND(OR(F47&gt;0,#REF!&gt;0),CC47=1)</formula>
    </cfRule>
  </conditionalFormatting>
  <conditionalFormatting sqref="AB49:AB50">
    <cfRule type="expression" dxfId="492" priority="317">
      <formula>AND(OR(L49&gt;0,#REF!&gt;0),CH49=1)</formula>
    </cfRule>
  </conditionalFormatting>
  <conditionalFormatting sqref="AA49:AA50">
    <cfRule type="expression" dxfId="491" priority="318">
      <formula>AND(OR(K49&gt;0,#REF!&gt;0),#REF!=1)</formula>
    </cfRule>
  </conditionalFormatting>
  <conditionalFormatting sqref="V49:Z50">
    <cfRule type="expression" dxfId="490" priority="319">
      <formula>AND(OR(F49&gt;0,#REF!&gt;0),CC49=1)</formula>
    </cfRule>
  </conditionalFormatting>
  <conditionalFormatting sqref="AB51:AB52">
    <cfRule type="expression" dxfId="489" priority="314">
      <formula>AND(OR(L51&gt;0,#REF!&gt;0),CH51=1)</formula>
    </cfRule>
  </conditionalFormatting>
  <conditionalFormatting sqref="AA51:AA52">
    <cfRule type="expression" dxfId="488" priority="315">
      <formula>AND(OR(K51&gt;0,#REF!&gt;0),#REF!=1)</formula>
    </cfRule>
  </conditionalFormatting>
  <conditionalFormatting sqref="V51:Z52">
    <cfRule type="expression" dxfId="487" priority="316">
      <formula>AND(OR(F51&gt;0,#REF!&gt;0),CC51=1)</formula>
    </cfRule>
  </conditionalFormatting>
  <conditionalFormatting sqref="AB53:AB54">
    <cfRule type="expression" dxfId="486" priority="311">
      <formula>AND(OR(L53&gt;0,#REF!&gt;0),CH53=1)</formula>
    </cfRule>
  </conditionalFormatting>
  <conditionalFormatting sqref="AA53:AA54">
    <cfRule type="expression" dxfId="485" priority="312">
      <formula>AND(OR(K53&gt;0,#REF!&gt;0),#REF!=1)</formula>
    </cfRule>
  </conditionalFormatting>
  <conditionalFormatting sqref="V53:Z54">
    <cfRule type="expression" dxfId="484" priority="313">
      <formula>AND(OR(F53&gt;0,#REF!&gt;0),CC53=1)</formula>
    </cfRule>
  </conditionalFormatting>
  <conditionalFormatting sqref="AB55:AB56">
    <cfRule type="expression" dxfId="483" priority="308">
      <formula>AND(OR(L55&gt;0,#REF!&gt;0),CH55=1)</formula>
    </cfRule>
  </conditionalFormatting>
  <conditionalFormatting sqref="AA55:AA56">
    <cfRule type="expression" dxfId="482" priority="309">
      <formula>AND(OR(K55&gt;0,#REF!&gt;0),#REF!=1)</formula>
    </cfRule>
  </conditionalFormatting>
  <conditionalFormatting sqref="V55:Z56">
    <cfRule type="expression" dxfId="481" priority="310">
      <formula>AND(OR(F55&gt;0,#REF!&gt;0),CC55=1)</formula>
    </cfRule>
  </conditionalFormatting>
  <conditionalFormatting sqref="AB57:AB58">
    <cfRule type="expression" dxfId="480" priority="305">
      <formula>AND(OR(L57&gt;0,#REF!&gt;0),CH57=1)</formula>
    </cfRule>
  </conditionalFormatting>
  <conditionalFormatting sqref="AA57:AA58">
    <cfRule type="expression" dxfId="479" priority="306">
      <formula>AND(OR(K57&gt;0,#REF!&gt;0),#REF!=1)</formula>
    </cfRule>
  </conditionalFormatting>
  <conditionalFormatting sqref="V57:Z58">
    <cfRule type="expression" dxfId="478" priority="307">
      <formula>AND(OR(F57&gt;0,#REF!&gt;0),CC57=1)</formula>
    </cfRule>
  </conditionalFormatting>
  <conditionalFormatting sqref="AB59:AB60">
    <cfRule type="expression" dxfId="477" priority="302">
      <formula>AND(OR(L59&gt;0,#REF!&gt;0),CH59=1)</formula>
    </cfRule>
  </conditionalFormatting>
  <conditionalFormatting sqref="AA59:AA60">
    <cfRule type="expression" dxfId="476" priority="303">
      <formula>AND(OR(K59&gt;0,#REF!&gt;0),#REF!=1)</formula>
    </cfRule>
  </conditionalFormatting>
  <conditionalFormatting sqref="V59:Z60">
    <cfRule type="expression" dxfId="475" priority="304">
      <formula>AND(OR(F59&gt;0,#REF!&gt;0),CC59=1)</formula>
    </cfRule>
  </conditionalFormatting>
  <conditionalFormatting sqref="AB61:AB62">
    <cfRule type="expression" dxfId="474" priority="299">
      <formula>AND(OR(L61&gt;0,#REF!&gt;0),CH61=1)</formula>
    </cfRule>
  </conditionalFormatting>
  <conditionalFormatting sqref="AA61:AA62">
    <cfRule type="expression" dxfId="473" priority="300">
      <formula>AND(OR(K61&gt;0,#REF!&gt;0),#REF!=1)</formula>
    </cfRule>
  </conditionalFormatting>
  <conditionalFormatting sqref="V61:Z62">
    <cfRule type="expression" dxfId="472" priority="301">
      <formula>AND(OR(F61&gt;0,#REF!&gt;0),CC61=1)</formula>
    </cfRule>
  </conditionalFormatting>
  <conditionalFormatting sqref="AB63:AB64">
    <cfRule type="expression" dxfId="471" priority="296">
      <formula>AND(OR(L63&gt;0,#REF!&gt;0),CH63=1)</formula>
    </cfRule>
  </conditionalFormatting>
  <conditionalFormatting sqref="AA63:AA64">
    <cfRule type="expression" dxfId="470" priority="297">
      <formula>AND(OR(K63&gt;0,#REF!&gt;0),#REF!=1)</formula>
    </cfRule>
  </conditionalFormatting>
  <conditionalFormatting sqref="V63:Z64">
    <cfRule type="expression" dxfId="469" priority="298">
      <formula>AND(OR(F63&gt;0,#REF!&gt;0),CC63=1)</formula>
    </cfRule>
  </conditionalFormatting>
  <conditionalFormatting sqref="AB65:AB66">
    <cfRule type="expression" dxfId="468" priority="293">
      <formula>AND(OR(L65&gt;0,#REF!&gt;0),CH65=1)</formula>
    </cfRule>
  </conditionalFormatting>
  <conditionalFormatting sqref="AA65:AA66">
    <cfRule type="expression" dxfId="467" priority="294">
      <formula>AND(OR(K65&gt;0,#REF!&gt;0),#REF!=1)</formula>
    </cfRule>
  </conditionalFormatting>
  <conditionalFormatting sqref="V65:Z66">
    <cfRule type="expression" dxfId="466" priority="295">
      <formula>AND(OR(F65&gt;0,#REF!&gt;0),CC65=1)</formula>
    </cfRule>
  </conditionalFormatting>
  <conditionalFormatting sqref="AB67:AB68">
    <cfRule type="expression" dxfId="465" priority="290">
      <formula>AND(OR(L67&gt;0,#REF!&gt;0),CH67=1)</formula>
    </cfRule>
  </conditionalFormatting>
  <conditionalFormatting sqref="AA67:AA68">
    <cfRule type="expression" dxfId="464" priority="291">
      <formula>AND(OR(K67&gt;0,#REF!&gt;0),#REF!=1)</formula>
    </cfRule>
  </conditionalFormatting>
  <conditionalFormatting sqref="V67:Z68">
    <cfRule type="expression" dxfId="463" priority="292">
      <formula>AND(OR(F67&gt;0,#REF!&gt;0),CC67=1)</formula>
    </cfRule>
  </conditionalFormatting>
  <conditionalFormatting sqref="AB69:AB70">
    <cfRule type="expression" dxfId="462" priority="287">
      <formula>AND(OR(L69&gt;0,#REF!&gt;0),CH69=1)</formula>
    </cfRule>
  </conditionalFormatting>
  <conditionalFormatting sqref="AA69:AA70">
    <cfRule type="expression" dxfId="461" priority="288">
      <formula>AND(OR(K69&gt;0,#REF!&gt;0),#REF!=1)</formula>
    </cfRule>
  </conditionalFormatting>
  <conditionalFormatting sqref="V69:Z70">
    <cfRule type="expression" dxfId="460" priority="289">
      <formula>AND(OR(F69&gt;0,#REF!&gt;0),CC69=1)</formula>
    </cfRule>
  </conditionalFormatting>
  <conditionalFormatting sqref="P73:Q73">
    <cfRule type="cellIs" dxfId="459" priority="286" operator="greaterThan">
      <formula>1.875</formula>
    </cfRule>
  </conditionalFormatting>
  <conditionalFormatting sqref="I9:I10">
    <cfRule type="cellIs" dxfId="458" priority="285" operator="equal">
      <formula>0</formula>
    </cfRule>
  </conditionalFormatting>
  <conditionalFormatting sqref="K9:K10">
    <cfRule type="cellIs" dxfId="457" priority="284" operator="equal">
      <formula>0</formula>
    </cfRule>
  </conditionalFormatting>
  <conditionalFormatting sqref="I11:I70">
    <cfRule type="cellIs" dxfId="456" priority="283" operator="equal">
      <formula>0</formula>
    </cfRule>
  </conditionalFormatting>
  <conditionalFormatting sqref="K11:K70">
    <cfRule type="cellIs" dxfId="455" priority="282" operator="equal">
      <formula>0</formula>
    </cfRule>
  </conditionalFormatting>
  <conditionalFormatting sqref="O65:O70">
    <cfRule type="expression" dxfId="454" priority="281">
      <formula>MONTH($A65)&lt;&gt;$AA$2</formula>
    </cfRule>
  </conditionalFormatting>
  <conditionalFormatting sqref="P9:U10">
    <cfRule type="expression" dxfId="453" priority="92">
      <formula>$CN9&gt;1.875</formula>
    </cfRule>
    <cfRule type="expression" dxfId="452" priority="93">
      <formula>$CO9&gt;13.334</formula>
    </cfRule>
    <cfRule type="expression" dxfId="451" priority="94">
      <formula>$CN9&gt;1.459</formula>
    </cfRule>
  </conditionalFormatting>
  <conditionalFormatting sqref="P11:U12">
    <cfRule type="expression" dxfId="450" priority="89">
      <formula>$CN11&gt;1.875</formula>
    </cfRule>
    <cfRule type="expression" dxfId="449" priority="90">
      <formula>$CO11&gt;13.334</formula>
    </cfRule>
    <cfRule type="expression" dxfId="448" priority="91">
      <formula>$CN11&gt;1.459</formula>
    </cfRule>
  </conditionalFormatting>
  <conditionalFormatting sqref="P13:U14">
    <cfRule type="expression" dxfId="447" priority="86">
      <formula>$CN13&gt;1.875</formula>
    </cfRule>
    <cfRule type="expression" dxfId="446" priority="87">
      <formula>$CO13&gt;13.334</formula>
    </cfRule>
    <cfRule type="expression" dxfId="445" priority="88">
      <formula>$CN13&gt;1.459</formula>
    </cfRule>
  </conditionalFormatting>
  <conditionalFormatting sqref="P15:U16">
    <cfRule type="expression" dxfId="444" priority="83">
      <formula>$CN15&gt;1.875</formula>
    </cfRule>
    <cfRule type="expression" dxfId="443" priority="84">
      <formula>$CO15&gt;13.334</formula>
    </cfRule>
    <cfRule type="expression" dxfId="442" priority="85">
      <formula>$CN15&gt;1.459</formula>
    </cfRule>
  </conditionalFormatting>
  <conditionalFormatting sqref="P17:U18">
    <cfRule type="expression" dxfId="441" priority="80">
      <formula>$CN17&gt;1.875</formula>
    </cfRule>
    <cfRule type="expression" dxfId="440" priority="81">
      <formula>$CO17&gt;13.334</formula>
    </cfRule>
    <cfRule type="expression" dxfId="439" priority="82">
      <formula>$CN17&gt;1.459</formula>
    </cfRule>
  </conditionalFormatting>
  <conditionalFormatting sqref="P19:U20">
    <cfRule type="expression" dxfId="438" priority="77">
      <formula>$CN19&gt;1.875</formula>
    </cfRule>
    <cfRule type="expression" dxfId="437" priority="78">
      <formula>$CO19&gt;13.334</formula>
    </cfRule>
    <cfRule type="expression" dxfId="436" priority="79">
      <formula>$CN19&gt;1.459</formula>
    </cfRule>
  </conditionalFormatting>
  <conditionalFormatting sqref="P21:U22">
    <cfRule type="expression" dxfId="435" priority="74">
      <formula>$CN21&gt;1.875</formula>
    </cfRule>
    <cfRule type="expression" dxfId="434" priority="75">
      <formula>$CO21&gt;13.334</formula>
    </cfRule>
    <cfRule type="expression" dxfId="433" priority="76">
      <formula>$CN21&gt;1.459</formula>
    </cfRule>
  </conditionalFormatting>
  <conditionalFormatting sqref="P23:U24">
    <cfRule type="expression" dxfId="432" priority="71">
      <formula>$CN23&gt;1.875</formula>
    </cfRule>
    <cfRule type="expression" dxfId="431" priority="72">
      <formula>$CO23&gt;13.334</formula>
    </cfRule>
    <cfRule type="expression" dxfId="430" priority="73">
      <formula>$CN23&gt;1.459</formula>
    </cfRule>
  </conditionalFormatting>
  <conditionalFormatting sqref="P25:U26">
    <cfRule type="expression" dxfId="429" priority="68">
      <formula>$CN25&gt;1.875</formula>
    </cfRule>
    <cfRule type="expression" dxfId="428" priority="69">
      <formula>$CO25&gt;13.334</formula>
    </cfRule>
    <cfRule type="expression" dxfId="427" priority="70">
      <formula>$CN25&gt;1.459</formula>
    </cfRule>
  </conditionalFormatting>
  <conditionalFormatting sqref="P27:U28">
    <cfRule type="expression" dxfId="426" priority="65">
      <formula>$CN27&gt;1.875</formula>
    </cfRule>
    <cfRule type="expression" dxfId="425" priority="66">
      <formula>$CO27&gt;13.334</formula>
    </cfRule>
    <cfRule type="expression" dxfId="424" priority="67">
      <formula>$CN27&gt;1.459</formula>
    </cfRule>
  </conditionalFormatting>
  <conditionalFormatting sqref="P29:U30">
    <cfRule type="expression" dxfId="423" priority="62">
      <formula>$CN29&gt;1.875</formula>
    </cfRule>
    <cfRule type="expression" dxfId="422" priority="63">
      <formula>$CO29&gt;13.334</formula>
    </cfRule>
    <cfRule type="expression" dxfId="421" priority="64">
      <formula>$CN29&gt;1.459</formula>
    </cfRule>
  </conditionalFormatting>
  <conditionalFormatting sqref="P31:U32">
    <cfRule type="expression" dxfId="420" priority="59">
      <formula>$CN31&gt;1.875</formula>
    </cfRule>
    <cfRule type="expression" dxfId="419" priority="60">
      <formula>$CO31&gt;13.334</formula>
    </cfRule>
    <cfRule type="expression" dxfId="418" priority="61">
      <formula>$CN31&gt;1.459</formula>
    </cfRule>
  </conditionalFormatting>
  <conditionalFormatting sqref="P33:U34">
    <cfRule type="expression" dxfId="417" priority="56">
      <formula>$CN33&gt;1.875</formula>
    </cfRule>
    <cfRule type="expression" dxfId="416" priority="57">
      <formula>$CO33&gt;13.334</formula>
    </cfRule>
    <cfRule type="expression" dxfId="415" priority="58">
      <formula>$CN33&gt;1.459</formula>
    </cfRule>
  </conditionalFormatting>
  <conditionalFormatting sqref="P35:U36">
    <cfRule type="expression" dxfId="414" priority="53">
      <formula>$CN35&gt;1.875</formula>
    </cfRule>
    <cfRule type="expression" dxfId="413" priority="54">
      <formula>$CO35&gt;13.334</formula>
    </cfRule>
    <cfRule type="expression" dxfId="412" priority="55">
      <formula>$CN35&gt;1.459</formula>
    </cfRule>
  </conditionalFormatting>
  <conditionalFormatting sqref="P37:U38">
    <cfRule type="expression" dxfId="411" priority="50">
      <formula>$CN37&gt;1.875</formula>
    </cfRule>
    <cfRule type="expression" dxfId="410" priority="51">
      <formula>$CO37&gt;13.334</formula>
    </cfRule>
    <cfRule type="expression" dxfId="409" priority="52">
      <formula>$CN37&gt;1.459</formula>
    </cfRule>
  </conditionalFormatting>
  <conditionalFormatting sqref="P39:U40">
    <cfRule type="expression" dxfId="408" priority="47">
      <formula>$CN39&gt;1.875</formula>
    </cfRule>
    <cfRule type="expression" dxfId="407" priority="48">
      <formula>$CO39&gt;13.334</formula>
    </cfRule>
    <cfRule type="expression" dxfId="406" priority="49">
      <formula>$CN39&gt;1.459</formula>
    </cfRule>
  </conditionalFormatting>
  <conditionalFormatting sqref="P41:U42">
    <cfRule type="expression" dxfId="405" priority="44">
      <formula>$CN41&gt;1.875</formula>
    </cfRule>
    <cfRule type="expression" dxfId="404" priority="45">
      <formula>$CO41&gt;13.334</formula>
    </cfRule>
    <cfRule type="expression" dxfId="403" priority="46">
      <formula>$CN41&gt;1.459</formula>
    </cfRule>
  </conditionalFormatting>
  <conditionalFormatting sqref="P43:U44">
    <cfRule type="expression" dxfId="402" priority="41">
      <formula>$CN43&gt;1.875</formula>
    </cfRule>
    <cfRule type="expression" dxfId="401" priority="42">
      <formula>$CO43&gt;13.334</formula>
    </cfRule>
    <cfRule type="expression" dxfId="400" priority="43">
      <formula>$CN43&gt;1.459</formula>
    </cfRule>
  </conditionalFormatting>
  <conditionalFormatting sqref="P45:U46">
    <cfRule type="expression" dxfId="399" priority="38">
      <formula>$CN45&gt;1.875</formula>
    </cfRule>
    <cfRule type="expression" dxfId="398" priority="39">
      <formula>$CO45&gt;13.334</formula>
    </cfRule>
    <cfRule type="expression" dxfId="397" priority="40">
      <formula>$CN45&gt;1.459</formula>
    </cfRule>
  </conditionalFormatting>
  <conditionalFormatting sqref="P47:U48">
    <cfRule type="expression" dxfId="396" priority="35">
      <formula>$CN47&gt;1.875</formula>
    </cfRule>
    <cfRule type="expression" dxfId="395" priority="36">
      <formula>$CO47&gt;13.334</formula>
    </cfRule>
    <cfRule type="expression" dxfId="394" priority="37">
      <formula>$CN47&gt;1.459</formula>
    </cfRule>
  </conditionalFormatting>
  <conditionalFormatting sqref="P49:U50">
    <cfRule type="expression" dxfId="393" priority="32">
      <formula>$CN49&gt;1.875</formula>
    </cfRule>
    <cfRule type="expression" dxfId="392" priority="33">
      <formula>$CO49&gt;13.334</formula>
    </cfRule>
    <cfRule type="expression" dxfId="391" priority="34">
      <formula>$CN49&gt;1.459</formula>
    </cfRule>
  </conditionalFormatting>
  <conditionalFormatting sqref="P51:U52">
    <cfRule type="expression" dxfId="390" priority="29">
      <formula>$CN51&gt;1.875</formula>
    </cfRule>
    <cfRule type="expression" dxfId="389" priority="30">
      <formula>$CO51&gt;13.334</formula>
    </cfRule>
    <cfRule type="expression" dxfId="388" priority="31">
      <formula>$CN51&gt;1.459</formula>
    </cfRule>
  </conditionalFormatting>
  <conditionalFormatting sqref="P53:U54">
    <cfRule type="expression" dxfId="387" priority="26">
      <formula>$CN53&gt;1.875</formula>
    </cfRule>
    <cfRule type="expression" dxfId="386" priority="27">
      <formula>$CO53&gt;13.334</formula>
    </cfRule>
    <cfRule type="expression" dxfId="385" priority="28">
      <formula>$CN53&gt;1.459</formula>
    </cfRule>
  </conditionalFormatting>
  <conditionalFormatting sqref="P55:U56">
    <cfRule type="expression" dxfId="384" priority="23">
      <formula>$CN55&gt;1.875</formula>
    </cfRule>
    <cfRule type="expression" dxfId="383" priority="24">
      <formula>$CO55&gt;13.334</formula>
    </cfRule>
    <cfRule type="expression" dxfId="382" priority="25">
      <formula>$CN55&gt;1.459</formula>
    </cfRule>
  </conditionalFormatting>
  <conditionalFormatting sqref="P57:U58">
    <cfRule type="expression" dxfId="381" priority="20">
      <formula>$CN57&gt;1.875</formula>
    </cfRule>
    <cfRule type="expression" dxfId="380" priority="21">
      <formula>$CO57&gt;13.334</formula>
    </cfRule>
    <cfRule type="expression" dxfId="379" priority="22">
      <formula>$CN57&gt;1.459</formula>
    </cfRule>
  </conditionalFormatting>
  <conditionalFormatting sqref="P59:U60">
    <cfRule type="expression" dxfId="378" priority="17">
      <formula>$CN59&gt;1.875</formula>
    </cfRule>
    <cfRule type="expression" dxfId="377" priority="18">
      <formula>$CO59&gt;13.334</formula>
    </cfRule>
    <cfRule type="expression" dxfId="376" priority="19">
      <formula>$CN59&gt;1.459</formula>
    </cfRule>
  </conditionalFormatting>
  <conditionalFormatting sqref="P61:U62">
    <cfRule type="expression" dxfId="375" priority="14">
      <formula>$CN61&gt;1.875</formula>
    </cfRule>
    <cfRule type="expression" dxfId="374" priority="15">
      <formula>$CO61&gt;13.334</formula>
    </cfRule>
    <cfRule type="expression" dxfId="373" priority="16">
      <formula>$CN61&gt;1.459</formula>
    </cfRule>
  </conditionalFormatting>
  <conditionalFormatting sqref="P63:U64">
    <cfRule type="expression" dxfId="372" priority="11">
      <formula>$CN63&gt;1.875</formula>
    </cfRule>
    <cfRule type="expression" dxfId="371" priority="12">
      <formula>$CO63&gt;13.334</formula>
    </cfRule>
    <cfRule type="expression" dxfId="370" priority="13">
      <formula>$CN63&gt;1.459</formula>
    </cfRule>
  </conditionalFormatting>
  <conditionalFormatting sqref="P65:U66">
    <cfRule type="expression" dxfId="369" priority="8">
      <formula>$CN65&gt;1.875</formula>
    </cfRule>
    <cfRule type="expression" dxfId="368" priority="9">
      <formula>$CO65&gt;13.334</formula>
    </cfRule>
    <cfRule type="expression" dxfId="367" priority="10">
      <formula>$CN65&gt;1.459</formula>
    </cfRule>
  </conditionalFormatting>
  <conditionalFormatting sqref="P67:U68">
    <cfRule type="expression" dxfId="366" priority="5">
      <formula>$CN67&gt;1.875</formula>
    </cfRule>
    <cfRule type="expression" dxfId="365" priority="6">
      <formula>$CO67&gt;13.334</formula>
    </cfRule>
    <cfRule type="expression" dxfId="364" priority="7">
      <formula>$CN67&gt;1.459</formula>
    </cfRule>
  </conditionalFormatting>
  <conditionalFormatting sqref="P69:U70">
    <cfRule type="expression" dxfId="363" priority="2">
      <formula>$CN69&gt;1.875</formula>
    </cfRule>
    <cfRule type="expression" dxfId="362" priority="3">
      <formula>$CO69&gt;13.334</formula>
    </cfRule>
    <cfRule type="expression" dxfId="361" priority="4">
      <formula>$CN69&gt;1.459</formula>
    </cfRule>
  </conditionalFormatting>
  <conditionalFormatting sqref="P78:V78">
    <cfRule type="expression" dxfId="36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B6173033-07AE-420E-A5BF-5FF7918D90BC}">
          <x14:formula1>
            <xm:f>始業時刻リスト!$A$1:$A$12</xm:f>
          </x14:formula1>
          <xm:sqref>E69 E43 E13 E15 E35 E23 E19 E53 E37 E21 E29 E31 E27 E63 E47 E65 E17 E61 E45 E49 E41 E67 E51 E55 E57 E33 E25 E11 E39 E59 E9</xm:sqref>
        </x14:dataValidation>
        <x14:dataValidation type="list" allowBlank="1" showInputMessage="1" xr:uid="{319F5DCE-1F0A-47B9-9A4D-5F0BAB78C81A}">
          <x14:formula1>
            <xm:f>始業時刻リスト!$A$1:$A$14</xm:f>
          </x14:formula1>
          <xm:sqref>D41 D11 D13 D15 D17 D19 D21 D23 D25 D27 D29 D31 D33 D69 D35 D37 D39 D43 D45 D47 D49 D51 D53 D55 D57 D59 D61 D63 D65 D67 D9</xm:sqref>
        </x14:dataValidation>
        <x14:dataValidation type="list" allowBlank="1" showInputMessage="1" xr:uid="{097F77C7-B804-4023-905B-1DC1B6149445}">
          <x14:formula1>
            <xm:f>休暇等リスト!$A$1:$A$14</xm:f>
          </x14:formula1>
          <xm:sqref>I9:I70 K9:K70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4961B-E667-4EB9-A794-7634F91B8BDC}">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69" sqref="E69"/>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2024</v>
      </c>
      <c r="Z2" s="72" t="s">
        <v>26</v>
      </c>
      <c r="AA2" s="72">
        <v>3</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2"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406"/>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478"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80"/>
      <c r="P8" s="479"/>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45352</v>
      </c>
      <c r="B9" s="362" t="str">
        <f>TEXT(A9,"aaa")</f>
        <v>金</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477">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'２月'!CO69+CN9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45353</v>
      </c>
      <c r="B11" s="341" t="str">
        <f t="shared" ref="B11" si="17">TEXT(A11,"aaa")</f>
        <v>土</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t="str">
        <f>IF(BP11=1,"",VLOOKUP(B11,職員情報!$1:$1048576,4,FALSE))</f>
        <v/>
      </c>
      <c r="N11" s="349" t="str">
        <f>IF(BP11=1,"",VLOOKUP(B11,職員情報!$1:$1048576,5,FALSE))</f>
        <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t="str">
        <f>IF(AND(VLOOKUP(B11,職員情報!$1:$1048576,29,FALSE)=2,BP11="",BR11=""),2,"")</f>
        <v/>
      </c>
      <c r="BP11" s="243">
        <f t="shared" ref="BP11" si="46">IF(AND(BQ11=1,BR11=""),1,"")</f>
        <v>1</v>
      </c>
      <c r="BQ11" s="227">
        <f>IF(OR(WEEKDAY(A11)=1,AND(WEEKDAY(A11)=7,職員情報!$B$14=""),COUNTIF(休日!$A:$B,A11)=1,BW11=1),1,"")</f>
        <v>1</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1</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45354</v>
      </c>
      <c r="B13" s="341" t="str">
        <f t="shared" ref="B13" si="59">TEXT(A13,"aaa")</f>
        <v>日</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45355</v>
      </c>
      <c r="B15" s="341" t="str">
        <f t="shared" ref="B15" si="104">TEXT(A15,"aaa")</f>
        <v>月</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45356</v>
      </c>
      <c r="B17" s="341" t="str">
        <f t="shared" ref="B17" si="151">TEXT(A17,"aaa")</f>
        <v>火</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45357</v>
      </c>
      <c r="B19" s="341" t="str">
        <f t="shared" ref="B19" si="200">TEXT(A19,"aaa")</f>
        <v>水</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45358</v>
      </c>
      <c r="B21" s="341" t="str">
        <f t="shared" ref="B21" si="245">TEXT(A21,"aaa")</f>
        <v>木</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45359</v>
      </c>
      <c r="B23" s="341" t="str">
        <f t="shared" ref="B23" si="293">TEXT(A23,"aaa")</f>
        <v>金</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45360</v>
      </c>
      <c r="B25" s="341" t="str">
        <f t="shared" ref="B25" si="342">TEXT(A25,"aaa")</f>
        <v>土</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t="str">
        <f>IF(BP25=1,"",VLOOKUP(B25,職員情報!$1:$1048576,4,FALSE))</f>
        <v/>
      </c>
      <c r="N25" s="349" t="str">
        <f>IF(BP25=1,"",VLOOKUP(B25,職員情報!$1:$1048576,5,FALSE))</f>
        <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t="str">
        <f>IF(AND(VLOOKUP(B25,職員情報!$1:$1048576,29,FALSE)=2,BP25="",BR25=""),2,"")</f>
        <v/>
      </c>
      <c r="BP25" s="243">
        <f t="shared" ref="BP25" si="374">IF(AND(BQ25=1,BR25=""),1,"")</f>
        <v>1</v>
      </c>
      <c r="BQ25" s="227">
        <f>IF(OR(WEEKDAY(A25)=1,AND(WEEKDAY(A25)=7,職員情報!$B$14=""),COUNTIF(休日!$A:$B,A25)=1,BW25=1),1,"")</f>
        <v>1</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1</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45361</v>
      </c>
      <c r="B27" s="341" t="str">
        <f t="shared" ref="B27" si="391">TEXT(A27,"aaa")</f>
        <v>日</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t="str">
        <f>IF(BP27=1,"",VLOOKUP(B27,職員情報!$1:$1048576,4,FALSE))</f>
        <v/>
      </c>
      <c r="N27" s="349" t="str">
        <f>IF(BP27=1,"",VLOOKUP(B27,職員情報!$1:$1048576,5,FALSE))</f>
        <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t="str">
        <f>IF(AND(VLOOKUP(B27,職員情報!$1:$1048576,29,FALSE)=2,BP27="",BR27=""),2,"")</f>
        <v/>
      </c>
      <c r="BP27" s="243">
        <f t="shared" ref="BP27" si="423">IF(AND(BQ27=1,BR27=""),1,"")</f>
        <v>1</v>
      </c>
      <c r="BQ27" s="227">
        <f>IF(OR(WEEKDAY(A27)=1,AND(WEEKDAY(A27)=7,職員情報!$B$14=""),COUNTIF(休日!$A:$B,A27)=1,BW27=1),1,"")</f>
        <v>1</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1</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45362</v>
      </c>
      <c r="B29" s="341" t="str">
        <f t="shared" ref="B29" si="440">TEXT(A29,"aaa")</f>
        <v>月</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45363</v>
      </c>
      <c r="B31" s="341" t="str">
        <f t="shared" ref="B31" si="488">TEXT(A31,"aaa")</f>
        <v>火</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45364</v>
      </c>
      <c r="B33" s="341" t="str">
        <f t="shared" ref="B33" si="537">TEXT(A33,"aaa")</f>
        <v>水</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45365</v>
      </c>
      <c r="B35" s="341" t="str">
        <f t="shared" ref="B35" si="586">TEXT(A35,"aaa")</f>
        <v>木</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45366</v>
      </c>
      <c r="B37" s="341" t="str">
        <f t="shared" ref="B37" si="634">TEXT(A37,"aaa")</f>
        <v>金</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45367</v>
      </c>
      <c r="B39" s="341" t="str">
        <f t="shared" ref="B39" si="682">TEXT(A39,"aaa")</f>
        <v>土</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t="str">
        <f>IF(BP39=1,"",VLOOKUP(B39,職員情報!$1:$1048576,4,FALSE))</f>
        <v/>
      </c>
      <c r="N39" s="349" t="str">
        <f>IF(BP39=1,"",VLOOKUP(B39,職員情報!$1:$1048576,5,FALSE))</f>
        <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t="str">
        <f>IF(AND(VLOOKUP(B39,職員情報!$1:$1048576,29,FALSE)=2,BP39="",BR39=""),2,"")</f>
        <v/>
      </c>
      <c r="BP39" s="243">
        <f t="shared" ref="BP39" si="714">IF(AND(BQ39=1,BR39=""),1,"")</f>
        <v>1</v>
      </c>
      <c r="BQ39" s="227">
        <f>IF(OR(WEEKDAY(A39)=1,AND(WEEKDAY(A39)=7,職員情報!$B$14=""),COUNTIF(休日!$A:$B,A39)=1,BW39=1),1,"")</f>
        <v>1</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1</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45368</v>
      </c>
      <c r="B41" s="341" t="str">
        <f t="shared" ref="B41" si="731">TEXT(A41,"aaa")</f>
        <v>日</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t="str">
        <f>IF(BP41=1,"",VLOOKUP(B41,職員情報!$1:$1048576,4,FALSE))</f>
        <v/>
      </c>
      <c r="N41" s="349" t="str">
        <f>IF(BP41=1,"",VLOOKUP(B41,職員情報!$1:$1048576,5,FALSE))</f>
        <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t="str">
        <f>IF(AND(VLOOKUP(B41,職員情報!$1:$1048576,29,FALSE)=2,BP41="",BR41=""),2,"")</f>
        <v/>
      </c>
      <c r="BP41" s="243">
        <f t="shared" ref="BP41" si="763">IF(AND(BQ41=1,BR41=""),1,"")</f>
        <v>1</v>
      </c>
      <c r="BQ41" s="227">
        <f>IF(OR(WEEKDAY(A41)=1,AND(WEEKDAY(A41)=7,職員情報!$B$14=""),COUNTIF(休日!$A:$B,A41)=1,BW41=1),1,"")</f>
        <v>1</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1</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45369</v>
      </c>
      <c r="B43" s="341" t="str">
        <f t="shared" ref="B43" si="780">TEXT(A43,"aaa")</f>
        <v>月</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45370</v>
      </c>
      <c r="B45" s="341" t="str">
        <f t="shared" ref="B45" si="829">TEXT(A45,"aaa")</f>
        <v>火</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45371</v>
      </c>
      <c r="B47" s="341" t="str">
        <f t="shared" ref="B47" si="878">TEXT(A47,"aaa")</f>
        <v>水</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t="str">
        <f>IF(BP47=1,"",VLOOKUP(B47,職員情報!$1:$1048576,4,FALSE))</f>
        <v/>
      </c>
      <c r="N47" s="349" t="str">
        <f>IF(BP47=1,"",VLOOKUP(B47,職員情報!$1:$1048576,5,FALSE))</f>
        <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t="str">
        <f>IF(AND(VLOOKUP(B47,職員情報!$1:$1048576,29,FALSE)=2,BP47="",BR47=""),2,"")</f>
        <v/>
      </c>
      <c r="BP47" s="243">
        <f t="shared" ref="BP47" si="910">IF(AND(BQ47=1,BR47=""),1,"")</f>
        <v>1</v>
      </c>
      <c r="BQ47" s="227">
        <f>IF(OR(WEEKDAY(A47)=1,AND(WEEKDAY(A47)=7,職員情報!$B$14=""),COUNTIF(休日!$A:$B,A47)=1,BW47=1),1,"")</f>
        <v>1</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1</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45372</v>
      </c>
      <c r="B49" s="341" t="str">
        <f t="shared" ref="B49" si="927">TEXT(A49,"aaa")</f>
        <v>木</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45373</v>
      </c>
      <c r="B51" s="341" t="str">
        <f t="shared" ref="B51" si="976">TEXT(A51,"aaa")</f>
        <v>金</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45374</v>
      </c>
      <c r="B53" s="341" t="str">
        <f t="shared" ref="B53" si="1025">TEXT(A53,"aaa")</f>
        <v>土</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t="str">
        <f>IF(BP53=1,"",VLOOKUP(B53,職員情報!$1:$1048576,4,FALSE))</f>
        <v/>
      </c>
      <c r="N53" s="349" t="str">
        <f>IF(BP53=1,"",VLOOKUP(B53,職員情報!$1:$1048576,5,FALSE))</f>
        <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t="str">
        <f>IF(AND(VLOOKUP(B53,職員情報!$1:$1048576,29,FALSE)=2,BP53="",BR53=""),2,"")</f>
        <v/>
      </c>
      <c r="BP53" s="243">
        <f t="shared" ref="BP53" si="1057">IF(AND(BQ53=1,BR53=""),1,"")</f>
        <v>1</v>
      </c>
      <c r="BQ53" s="227">
        <f>IF(OR(WEEKDAY(A53)=1,AND(WEEKDAY(A53)=7,職員情報!$B$14=""),COUNTIF(休日!$A:$B,A53)=1,BW53=1),1,"")</f>
        <v>1</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1</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45375</v>
      </c>
      <c r="B55" s="341" t="str">
        <f t="shared" ref="B55" si="1073">TEXT(A55,"aaa")</f>
        <v>日</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t="str">
        <f>IF(BP55=1,"",VLOOKUP(B55,職員情報!$1:$1048576,4,FALSE))</f>
        <v/>
      </c>
      <c r="N55" s="349" t="str">
        <f>IF(BP55=1,"",VLOOKUP(B55,職員情報!$1:$1048576,5,FALSE))</f>
        <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t="str">
        <f>IF(AND(VLOOKUP(B55,職員情報!$1:$1048576,29,FALSE)=2,BP55="",BR55=""),2,"")</f>
        <v/>
      </c>
      <c r="BP55" s="243">
        <f t="shared" ref="BP55" si="1105">IF(AND(BQ55=1,BR55=""),1,"")</f>
        <v>1</v>
      </c>
      <c r="BQ55" s="227">
        <f>IF(OR(WEEKDAY(A55)=1,AND(WEEKDAY(A55)=7,職員情報!$B$14=""),COUNTIF(休日!$A:$B,A55)=1,BW55=1),1,"")</f>
        <v>1</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1</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45376</v>
      </c>
      <c r="B57" s="341" t="str">
        <f t="shared" ref="B57" si="1122">TEXT(A57,"aaa")</f>
        <v>月</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45377</v>
      </c>
      <c r="B59" s="341" t="str">
        <f t="shared" ref="B59" si="1170">TEXT(A59,"aaa")</f>
        <v>火</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45378</v>
      </c>
      <c r="B61" s="341" t="str">
        <f t="shared" ref="B61" si="1219">TEXT(A61,"aaa")</f>
        <v>水</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45379</v>
      </c>
      <c r="B63" s="341" t="str">
        <f t="shared" ref="B63" si="1268">TEXT(A63,"aaa")</f>
        <v>木</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45380</v>
      </c>
      <c r="B65" s="341" t="str">
        <f t="shared" ref="B65" si="1317">TEXT(A65,"aaa")</f>
        <v>金</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45381</v>
      </c>
      <c r="B67" s="341" t="str">
        <f t="shared" ref="B67" si="1365">TEXT(A67,"aaa")</f>
        <v>土</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t="str">
        <f>IF(BP67=1,"",VLOOKUP(B67,職員情報!$1:$1048576,4,FALSE))</f>
        <v/>
      </c>
      <c r="N67" s="349" t="str">
        <f>IF(BP67=1,"",VLOOKUP(B67,職員情報!$1:$1048576,5,FALSE))</f>
        <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t="str">
        <f>IF(AND(VLOOKUP(B67,職員情報!$1:$1048576,29,FALSE)=2,BP67="",BR67=""),2,"")</f>
        <v/>
      </c>
      <c r="BP67" s="243">
        <f t="shared" ref="BP67" si="1395">IF(AND(BQ67=1,BR67=""),1,"")</f>
        <v>1</v>
      </c>
      <c r="BQ67" s="227">
        <f>IF(OR(WEEKDAY(A67)=1,AND(WEEKDAY(A67)=7,職員情報!$B$14=""),COUNTIF(休日!$A:$B,A67)=1,BW67=1),1,"")</f>
        <v>1</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1</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45382</v>
      </c>
      <c r="B69" s="341" t="str">
        <f t="shared" ref="B69" si="1411">TEXT(A69,"aaa")</f>
        <v>日</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t="str">
        <f>IF(BP69=1,"",VLOOKUP(B69,職員情報!$1:$1048576,4,FALSE))</f>
        <v/>
      </c>
      <c r="N69" s="349" t="str">
        <f>IF(BP69=1,"",VLOOKUP(B69,職員情報!$1:$1048576,5,FALSE))</f>
        <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str">
        <f>IF(MONTH(A63)=MONTH(A63+3),IFERROR(IF(CM69=1,C70-C69,IF(C69="","",C70-C69-O69)),"×"))</f>
        <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0</v>
      </c>
      <c r="AV69" s="258">
        <f t="shared" ref="AV69" si="1429">IF(OR(AD69="",AD69="×"),0,IF(C69="",0,AD69-BG69-BJ69))</f>
        <v>0</v>
      </c>
      <c r="AW69" s="258" t="str">
        <f t="shared" ref="AW69" si="1430">IFERROR(IF(AD69="","",AD69*BT69),0)</f>
        <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t="str">
        <f>IF(AND(VLOOKUP(B69,職員情報!$1:$1048576,29,FALSE)=2,BP69="",BR69=""),2,"")</f>
        <v/>
      </c>
      <c r="BP69" s="243">
        <f>IF(A69="",1,IF(AND(BQ69=1,BR69=""),1,""))</f>
        <v>1</v>
      </c>
      <c r="BQ69" s="227">
        <f>IF(OR(WEEKDAY(A69)=1,AND(WEEKDAY(A69)=7,職員情報!$B$14=""),COUNTIF(休日!$A:$B,A69)=1,BW69=1),1,"")</f>
        <v>1</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1</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0</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481">
        <f>X75*24</f>
        <v>0</v>
      </c>
      <c r="Y76" s="482"/>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4</v>
      </c>
      <c r="P79" s="200"/>
      <c r="Q79" s="201"/>
      <c r="R79" s="201"/>
      <c r="S79" s="201"/>
      <c r="T79" s="201"/>
      <c r="U79" s="201"/>
      <c r="V79" s="201"/>
      <c r="X79" s="228" t="s">
        <v>196</v>
      </c>
      <c r="Y79" s="234"/>
    </row>
    <row r="80" spans="1:98">
      <c r="A80" s="103">
        <f>IF(A79&lt;13,A79,1)</f>
        <v>4</v>
      </c>
      <c r="P80" s="200"/>
      <c r="Q80" s="201"/>
      <c r="R80" s="201"/>
      <c r="S80" s="201"/>
      <c r="T80" s="201"/>
      <c r="U80" s="201"/>
      <c r="V80" s="201"/>
      <c r="X80" s="238">
        <f>AW71</f>
        <v>0</v>
      </c>
      <c r="Y80" s="234"/>
    </row>
    <row r="81" spans="1:25">
      <c r="A81" s="104">
        <f>DATE(Y$2,A80,1)</f>
        <v>45383</v>
      </c>
      <c r="P81" s="200"/>
      <c r="Q81" s="201"/>
      <c r="R81" s="201"/>
      <c r="S81" s="201"/>
      <c r="T81" s="201"/>
      <c r="U81" s="201"/>
      <c r="V81" s="201"/>
      <c r="X81" s="228" t="s">
        <v>197</v>
      </c>
      <c r="Y81" s="234"/>
    </row>
    <row r="82" spans="1:25">
      <c r="A82" s="104" t="str">
        <f>TEXT(YEAR(A81),"0000")&amp;TEXT(MONTH(A81),"00")</f>
        <v>202404</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職員情報!T22*AU77-'３月'!#REF!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RyKG3IIOvMKSXSCi5/Y88bKK3a6DKffK00uWTgB4lbafhnbIDDm5cKCow1Y45uFAzehQyaTkeyfXSvvnIo0lg==" saltValue="rZ0lULLdnlTO5zCm3hWJFg=="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8:O78"/>
    <mergeCell ref="L77:O77"/>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359" priority="542" operator="equal">
      <formula>0</formula>
    </cfRule>
  </conditionalFormatting>
  <conditionalFormatting sqref="N9:N10">
    <cfRule type="expression" dxfId="358" priority="541">
      <formula>"AE=1"</formula>
    </cfRule>
  </conditionalFormatting>
  <conditionalFormatting sqref="N11:N20 N23:N42 N45:N68">
    <cfRule type="expression" dxfId="357" priority="540">
      <formula>"AE=1"</formula>
    </cfRule>
  </conditionalFormatting>
  <conditionalFormatting sqref="N69:N70">
    <cfRule type="expression" dxfId="356" priority="539">
      <formula>"AE=1"</formula>
    </cfRule>
  </conditionalFormatting>
  <conditionalFormatting sqref="D9:D10">
    <cfRule type="expression" dxfId="355" priority="538">
      <formula>OR($BP$9=1,$BO$9=2)</formula>
    </cfRule>
  </conditionalFormatting>
  <conditionalFormatting sqref="N21:N22">
    <cfRule type="expression" dxfId="354" priority="537">
      <formula>"AE=1"</formula>
    </cfRule>
  </conditionalFormatting>
  <conditionalFormatting sqref="F7:G7">
    <cfRule type="cellIs" dxfId="353" priority="536" operator="equal">
      <formula>0</formula>
    </cfRule>
  </conditionalFormatting>
  <conditionalFormatting sqref="D11:D12">
    <cfRule type="expression" dxfId="352" priority="535">
      <formula>OR($BP$11=1,$BO$11=2)</formula>
    </cfRule>
  </conditionalFormatting>
  <conditionalFormatting sqref="F8">
    <cfRule type="cellIs" dxfId="351" priority="534" operator="equal">
      <formula>0</formula>
    </cfRule>
  </conditionalFormatting>
  <conditionalFormatting sqref="H8 H5">
    <cfRule type="cellIs" dxfId="350" priority="528" operator="equal">
      <formula>0</formula>
    </cfRule>
  </conditionalFormatting>
  <conditionalFormatting sqref="H7">
    <cfRule type="cellIs" dxfId="349" priority="527" operator="equal">
      <formula>0</formula>
    </cfRule>
  </conditionalFormatting>
  <conditionalFormatting sqref="K7">
    <cfRule type="cellIs" dxfId="348" priority="526" operator="equal">
      <formula>0</formula>
    </cfRule>
  </conditionalFormatting>
  <conditionalFormatting sqref="K5:L5">
    <cfRule type="cellIs" dxfId="347" priority="533" operator="equal">
      <formula>0</formula>
    </cfRule>
  </conditionalFormatting>
  <conditionalFormatting sqref="I7">
    <cfRule type="cellIs" dxfId="346" priority="531" operator="equal">
      <formula>0</formula>
    </cfRule>
  </conditionalFormatting>
  <conditionalFormatting sqref="I5:J5">
    <cfRule type="cellIs" dxfId="345" priority="532" operator="equal">
      <formula>0</formula>
    </cfRule>
  </conditionalFormatting>
  <conditionalFormatting sqref="J8">
    <cfRule type="cellIs" dxfId="344" priority="530" operator="equal">
      <formula>0</formula>
    </cfRule>
  </conditionalFormatting>
  <conditionalFormatting sqref="J7">
    <cfRule type="cellIs" dxfId="343" priority="529" operator="equal">
      <formula>0</formula>
    </cfRule>
  </conditionalFormatting>
  <conditionalFormatting sqref="L7">
    <cfRule type="cellIs" dxfId="342" priority="524" operator="equal">
      <formula>0</formula>
    </cfRule>
  </conditionalFormatting>
  <conditionalFormatting sqref="L8">
    <cfRule type="cellIs" dxfId="341" priority="525" operator="equal">
      <formula>0</formula>
    </cfRule>
  </conditionalFormatting>
  <conditionalFormatting sqref="D15:D16">
    <cfRule type="expression" dxfId="340" priority="523">
      <formula>OR($BP$15=1,$BO$15=2)</formula>
    </cfRule>
  </conditionalFormatting>
  <conditionalFormatting sqref="D17:D18">
    <cfRule type="expression" dxfId="339" priority="522">
      <formula>OR($BP$17=1,$BO$17=2)</formula>
    </cfRule>
  </conditionalFormatting>
  <conditionalFormatting sqref="D31:D32">
    <cfRule type="expression" dxfId="338" priority="521">
      <formula>OR($BP$31=1,$BO$31=2)</formula>
    </cfRule>
  </conditionalFormatting>
  <conditionalFormatting sqref="D33:D34">
    <cfRule type="expression" dxfId="337" priority="520">
      <formula>OR($BP$33=1,$BO$33=2)</formula>
    </cfRule>
  </conditionalFormatting>
  <conditionalFormatting sqref="D57:D58">
    <cfRule type="expression" dxfId="336" priority="519">
      <formula>OR($BP$57=1,$BO$57=2)</formula>
    </cfRule>
  </conditionalFormatting>
  <conditionalFormatting sqref="D59:D60">
    <cfRule type="expression" dxfId="335" priority="518">
      <formula>OR($BP$59=1,$BO$59=2)</formula>
    </cfRule>
  </conditionalFormatting>
  <conditionalFormatting sqref="A65:B70">
    <cfRule type="expression" dxfId="334" priority="543">
      <formula>MONTH($A65)&lt;&gt;$AA$2</formula>
    </cfRule>
  </conditionalFormatting>
  <conditionalFormatting sqref="E9:E10">
    <cfRule type="expression" dxfId="333" priority="517">
      <formula>OR($BP$9=1,$BO$9=2)</formula>
    </cfRule>
  </conditionalFormatting>
  <conditionalFormatting sqref="E11:E12">
    <cfRule type="expression" dxfId="332" priority="516">
      <formula>OR($BP$11=1,$BO$11=2)</formula>
    </cfRule>
  </conditionalFormatting>
  <conditionalFormatting sqref="E13:E14">
    <cfRule type="expression" dxfId="331" priority="515">
      <formula>OR($BP$13=1,$BO$13=2)</formula>
    </cfRule>
  </conditionalFormatting>
  <conditionalFormatting sqref="E15:E16">
    <cfRule type="expression" dxfId="330" priority="514">
      <formula>OR($BP$15=1,$BO$15=2)</formula>
    </cfRule>
  </conditionalFormatting>
  <conditionalFormatting sqref="E17:E18">
    <cfRule type="expression" dxfId="329" priority="513">
      <formula>OR($BP$17=1,$BO$17=2)</formula>
    </cfRule>
  </conditionalFormatting>
  <conditionalFormatting sqref="E19:E20">
    <cfRule type="expression" dxfId="328" priority="512">
      <formula>OR($BP$19=1,$BO$19=2)</formula>
    </cfRule>
  </conditionalFormatting>
  <conditionalFormatting sqref="E21:E22">
    <cfRule type="expression" dxfId="327" priority="511">
      <formula>OR($BP$21=1,$BO$21=2)</formula>
    </cfRule>
  </conditionalFormatting>
  <conditionalFormatting sqref="E23:E24">
    <cfRule type="expression" dxfId="326" priority="510">
      <formula>OR($BP$23=1,$BO$23=2)</formula>
    </cfRule>
  </conditionalFormatting>
  <conditionalFormatting sqref="E25:E26">
    <cfRule type="expression" dxfId="325" priority="509">
      <formula>OR($BP$25=1,$BO$25=2)</formula>
    </cfRule>
  </conditionalFormatting>
  <conditionalFormatting sqref="E27:E28">
    <cfRule type="expression" dxfId="324" priority="508">
      <formula>OR($BP$27=1,$BO$27=2)</formula>
    </cfRule>
  </conditionalFormatting>
  <conditionalFormatting sqref="E31:E32">
    <cfRule type="expression" dxfId="323" priority="507">
      <formula>OR($BP$31=1,$BO$31=2)</formula>
    </cfRule>
  </conditionalFormatting>
  <conditionalFormatting sqref="E33:E34">
    <cfRule type="expression" dxfId="322" priority="506">
      <formula>OR($BP$33=1,$BO$33=2)</formula>
    </cfRule>
  </conditionalFormatting>
  <conditionalFormatting sqref="E35:E36">
    <cfRule type="expression" dxfId="321" priority="505">
      <formula>OR($BP$35=1,$BO$35=2)</formula>
    </cfRule>
  </conditionalFormatting>
  <conditionalFormatting sqref="E37:E38">
    <cfRule type="expression" dxfId="320" priority="504">
      <formula>OR($BP$37=1,$BO$37=2)</formula>
    </cfRule>
  </conditionalFormatting>
  <conditionalFormatting sqref="E39:E40">
    <cfRule type="expression" dxfId="319" priority="503">
      <formula>OR($BP$39=1,$BO$39=2)</formula>
    </cfRule>
  </conditionalFormatting>
  <conditionalFormatting sqref="E41:E42">
    <cfRule type="expression" dxfId="318" priority="502">
      <formula>OR($BP$41=1,$BO$41=2)</formula>
    </cfRule>
  </conditionalFormatting>
  <conditionalFormatting sqref="E47:E48">
    <cfRule type="expression" dxfId="317" priority="501">
      <formula>OR($BP$47=1,$BO$47=2)</formula>
    </cfRule>
  </conditionalFormatting>
  <conditionalFormatting sqref="E49:E50">
    <cfRule type="expression" dxfId="316" priority="500">
      <formula>OR($BP$49=1,$BO$49=2)</formula>
    </cfRule>
  </conditionalFormatting>
  <conditionalFormatting sqref="E51:E52">
    <cfRule type="expression" dxfId="315" priority="499">
      <formula>OR($BP$51=1,$BO$51=2)</formula>
    </cfRule>
  </conditionalFormatting>
  <conditionalFormatting sqref="E53:E54">
    <cfRule type="expression" dxfId="314" priority="498">
      <formula>OR($BP$53=1,$BO$53=2)</formula>
    </cfRule>
  </conditionalFormatting>
  <conditionalFormatting sqref="E55:E56">
    <cfRule type="expression" dxfId="313" priority="497">
      <formula>OR($BP$55=1,$BO$55=2)</formula>
    </cfRule>
  </conditionalFormatting>
  <conditionalFormatting sqref="E57:E58">
    <cfRule type="expression" dxfId="312" priority="496">
      <formula>OR($BP$57=1,$BO$57=2)</formula>
    </cfRule>
  </conditionalFormatting>
  <conditionalFormatting sqref="E59:E60">
    <cfRule type="expression" dxfId="311" priority="495">
      <formula>OR($BP$59=1,$BO$59=2)</formula>
    </cfRule>
  </conditionalFormatting>
  <conditionalFormatting sqref="E61:E62">
    <cfRule type="expression" dxfId="310" priority="494">
      <formula>OR($BP$61=1,$BO$61=2)</formula>
    </cfRule>
  </conditionalFormatting>
  <conditionalFormatting sqref="E63:E64">
    <cfRule type="expression" dxfId="309" priority="493">
      <formula>OR($BP$63=1,$BO$63=2)</formula>
    </cfRule>
  </conditionalFormatting>
  <conditionalFormatting sqref="E65:E66">
    <cfRule type="expression" dxfId="308" priority="492">
      <formula>OR($BP$65=1,$BO$65=2)</formula>
    </cfRule>
  </conditionalFormatting>
  <conditionalFormatting sqref="E67:E68">
    <cfRule type="expression" dxfId="307" priority="491">
      <formula>OR($BP$67=1,$BO$67=2)</formula>
    </cfRule>
  </conditionalFormatting>
  <conditionalFormatting sqref="E69:E70">
    <cfRule type="expression" dxfId="306" priority="490">
      <formula>OR($BP$69=1,$BO$69=2)</formula>
    </cfRule>
  </conditionalFormatting>
  <conditionalFormatting sqref="C9">
    <cfRule type="expression" dxfId="305" priority="489">
      <formula>OR($BP$9=1,$BO$9=2)</formula>
    </cfRule>
  </conditionalFormatting>
  <conditionalFormatting sqref="D19:D20">
    <cfRule type="expression" dxfId="304" priority="488">
      <formula>OR($BP$19=1,$BO$19=2)</formula>
    </cfRule>
  </conditionalFormatting>
  <conditionalFormatting sqref="D51:D52">
    <cfRule type="expression" dxfId="303" priority="487">
      <formula>OR($BP$51=1,$BO$51=2)</formula>
    </cfRule>
  </conditionalFormatting>
  <conditionalFormatting sqref="D67:D68">
    <cfRule type="expression" dxfId="302" priority="486">
      <formula>OR($BP$67=1,$BO$67=2)</formula>
    </cfRule>
  </conditionalFormatting>
  <conditionalFormatting sqref="N43:N44">
    <cfRule type="expression" dxfId="301" priority="485">
      <formula>"AE=1"</formula>
    </cfRule>
  </conditionalFormatting>
  <conditionalFormatting sqref="AB19:AB20">
    <cfRule type="expression" dxfId="300" priority="544">
      <formula>AND(OR(L19&gt;0,#REF!&gt;0),CH19=1)</formula>
    </cfRule>
  </conditionalFormatting>
  <conditionalFormatting sqref="AA19:AA20">
    <cfRule type="expression" dxfId="299" priority="545">
      <formula>AND(OR(K19&gt;0,#REF!&gt;0),#REF!=1)</formula>
    </cfRule>
  </conditionalFormatting>
  <conditionalFormatting sqref="D43:D44">
    <cfRule type="expression" dxfId="298" priority="484">
      <formula>OR($BP$43=1,$BO$43=2)</formula>
    </cfRule>
  </conditionalFormatting>
  <conditionalFormatting sqref="D45:D46">
    <cfRule type="expression" dxfId="297" priority="483">
      <formula>OR($BP$45=1,$BO$45=2)</formula>
    </cfRule>
  </conditionalFormatting>
  <conditionalFormatting sqref="D47:D48">
    <cfRule type="expression" dxfId="296" priority="482">
      <formula>OR($BP$47=1,$BO$47=2)</formula>
    </cfRule>
  </conditionalFormatting>
  <conditionalFormatting sqref="D53:D54">
    <cfRule type="expression" dxfId="295" priority="481">
      <formula>OR($BP$53=1,$BO$53=2)</formula>
    </cfRule>
  </conditionalFormatting>
  <conditionalFormatting sqref="D55:D56">
    <cfRule type="expression" dxfId="294" priority="480">
      <formula>OR($BP$55=1,$BO$55=2)</formula>
    </cfRule>
  </conditionalFormatting>
  <conditionalFormatting sqref="D61:D62">
    <cfRule type="expression" dxfId="293" priority="479">
      <formula>OR($BP$61=1,$BO$61=2)</formula>
    </cfRule>
  </conditionalFormatting>
  <conditionalFormatting sqref="E43:E44">
    <cfRule type="expression" dxfId="292" priority="478">
      <formula>OR($BP$43=1,$BO$43=2)</formula>
    </cfRule>
  </conditionalFormatting>
  <conditionalFormatting sqref="E45:E46">
    <cfRule type="expression" dxfId="291" priority="477">
      <formula>OR($BP$45=1,$BO$45=2)</formula>
    </cfRule>
  </conditionalFormatting>
  <conditionalFormatting sqref="C15">
    <cfRule type="expression" dxfId="290" priority="476">
      <formula>OR($BP$15=1,$BO$15=2)</formula>
    </cfRule>
  </conditionalFormatting>
  <conditionalFormatting sqref="C16">
    <cfRule type="expression" dxfId="289" priority="475">
      <formula>OR($BP$15=1,$BO$15=2)</formula>
    </cfRule>
  </conditionalFormatting>
  <conditionalFormatting sqref="C17">
    <cfRule type="expression" dxfId="288" priority="474">
      <formula>OR($BP$17=1,$BO$17=2)</formula>
    </cfRule>
  </conditionalFormatting>
  <conditionalFormatting sqref="C18">
    <cfRule type="expression" dxfId="287" priority="473">
      <formula>OR($BP$17=1,$BO$17=2)</formula>
    </cfRule>
  </conditionalFormatting>
  <conditionalFormatting sqref="C19">
    <cfRule type="expression" dxfId="286" priority="472">
      <formula>OR($BP$19=1,$BO$19=2)</formula>
    </cfRule>
  </conditionalFormatting>
  <conditionalFormatting sqref="C20">
    <cfRule type="expression" dxfId="285" priority="471">
      <formula>OR($BP$19=1,$BO$19=2)</formula>
    </cfRule>
  </conditionalFormatting>
  <conditionalFormatting sqref="C21">
    <cfRule type="expression" dxfId="284" priority="470">
      <formula>OR($BP$21=1,$BO$21=2)</formula>
    </cfRule>
  </conditionalFormatting>
  <conditionalFormatting sqref="C22">
    <cfRule type="expression" dxfId="283" priority="469">
      <formula>OR($BP$21=1,$BO$21=2)</formula>
    </cfRule>
  </conditionalFormatting>
  <conditionalFormatting sqref="C23">
    <cfRule type="expression" dxfId="282" priority="468">
      <formula>OR($BP$23=1,$BO$23=2)</formula>
    </cfRule>
  </conditionalFormatting>
  <conditionalFormatting sqref="C24">
    <cfRule type="expression" dxfId="281" priority="467">
      <formula>OR($BP$23=1,$BO$23=2)</formula>
    </cfRule>
  </conditionalFormatting>
  <conditionalFormatting sqref="C25">
    <cfRule type="expression" dxfId="280" priority="466">
      <formula>OR($BP$25=1,$BO$25=2)</formula>
    </cfRule>
  </conditionalFormatting>
  <conditionalFormatting sqref="C26">
    <cfRule type="expression" dxfId="279" priority="465">
      <formula>OR($BP$25=1,$BO$25=2)</formula>
    </cfRule>
  </conditionalFormatting>
  <conditionalFormatting sqref="C27">
    <cfRule type="expression" dxfId="278" priority="464">
      <formula>OR($BP$27=1,$BO$27=2)</formula>
    </cfRule>
  </conditionalFormatting>
  <conditionalFormatting sqref="C28">
    <cfRule type="expression" dxfId="277" priority="463">
      <formula>OR($BP$27=1,$BO$27=2)</formula>
    </cfRule>
  </conditionalFormatting>
  <conditionalFormatting sqref="C29">
    <cfRule type="expression" dxfId="276" priority="462">
      <formula>OR($BP$29=1,$BO$29=2)</formula>
    </cfRule>
  </conditionalFormatting>
  <conditionalFormatting sqref="C30">
    <cfRule type="expression" dxfId="275" priority="461">
      <formula>OR($BP$29=1,$BO$29=2)</formula>
    </cfRule>
  </conditionalFormatting>
  <conditionalFormatting sqref="C31">
    <cfRule type="expression" dxfId="274" priority="460">
      <formula>OR($BP$31=1,$BO$31=2)</formula>
    </cfRule>
  </conditionalFormatting>
  <conditionalFormatting sqref="C32">
    <cfRule type="expression" dxfId="273" priority="459">
      <formula>OR($BP$31=1,$BO$31=2)</formula>
    </cfRule>
  </conditionalFormatting>
  <conditionalFormatting sqref="C33">
    <cfRule type="expression" dxfId="272" priority="458">
      <formula>OR($BP$33=1,$BO$33=2)</formula>
    </cfRule>
  </conditionalFormatting>
  <conditionalFormatting sqref="C34">
    <cfRule type="expression" dxfId="271" priority="457">
      <formula>OR($BP$33=1,$BO$33=2)</formula>
    </cfRule>
  </conditionalFormatting>
  <conditionalFormatting sqref="C35">
    <cfRule type="expression" dxfId="270" priority="456">
      <formula>OR($BP$35=1,$BO$35=2)</formula>
    </cfRule>
  </conditionalFormatting>
  <conditionalFormatting sqref="C36">
    <cfRule type="expression" dxfId="269" priority="455">
      <formula>OR($BP$35=1,$BO$35=2)</formula>
    </cfRule>
  </conditionalFormatting>
  <conditionalFormatting sqref="C37">
    <cfRule type="expression" dxfId="268" priority="454">
      <formula>OR($BP$37=1,$BO$37=2)</formula>
    </cfRule>
  </conditionalFormatting>
  <conditionalFormatting sqref="C38">
    <cfRule type="expression" dxfId="267" priority="453">
      <formula>OR($BP$37=1,$BO$37=2)</formula>
    </cfRule>
  </conditionalFormatting>
  <conditionalFormatting sqref="C39">
    <cfRule type="expression" dxfId="266" priority="452">
      <formula>OR($BP$39=1,$BO$39=2)</formula>
    </cfRule>
  </conditionalFormatting>
  <conditionalFormatting sqref="C40">
    <cfRule type="expression" dxfId="265" priority="451">
      <formula>OR($BP$39=1,$BO$39=2)</formula>
    </cfRule>
  </conditionalFormatting>
  <conditionalFormatting sqref="C41">
    <cfRule type="expression" dxfId="264" priority="450">
      <formula>OR($BP$41=1,$BO$41=2)</formula>
    </cfRule>
  </conditionalFormatting>
  <conditionalFormatting sqref="C42">
    <cfRule type="expression" dxfId="263" priority="449">
      <formula>OR($BP$41=1,$BO$41=2)</formula>
    </cfRule>
  </conditionalFormatting>
  <conditionalFormatting sqref="C43">
    <cfRule type="expression" dxfId="262" priority="448">
      <formula>OR($BP$43=1,$BO$43=2)</formula>
    </cfRule>
  </conditionalFormatting>
  <conditionalFormatting sqref="C44">
    <cfRule type="expression" dxfId="261" priority="447">
      <formula>OR($BP$43=1,$BO$43=2)</formula>
    </cfRule>
  </conditionalFormatting>
  <conditionalFormatting sqref="C45">
    <cfRule type="expression" dxfId="260" priority="446">
      <formula>OR($BP$45=1,$BO$45=2)</formula>
    </cfRule>
  </conditionalFormatting>
  <conditionalFormatting sqref="C46">
    <cfRule type="expression" dxfId="259" priority="445">
      <formula>OR($BP$45=1,$BO$45=2)</formula>
    </cfRule>
  </conditionalFormatting>
  <conditionalFormatting sqref="C47">
    <cfRule type="expression" dxfId="258" priority="444">
      <formula>OR($BP$47=1,$BO$47=2)</formula>
    </cfRule>
  </conditionalFormatting>
  <conditionalFormatting sqref="C48">
    <cfRule type="expression" dxfId="257" priority="443">
      <formula>OR($BP$47=1,$BO$47=2)</formula>
    </cfRule>
  </conditionalFormatting>
  <conditionalFormatting sqref="C49">
    <cfRule type="expression" dxfId="256" priority="442">
      <formula>OR($BP$49=1,$BO$49=2)</formula>
    </cfRule>
  </conditionalFormatting>
  <conditionalFormatting sqref="C50">
    <cfRule type="expression" dxfId="255" priority="441">
      <formula>OR($BP$49=1,$BO$49=2)</formula>
    </cfRule>
  </conditionalFormatting>
  <conditionalFormatting sqref="C51">
    <cfRule type="expression" dxfId="254" priority="440">
      <formula>OR($BP$51=1,$BO$51=2)</formula>
    </cfRule>
  </conditionalFormatting>
  <conditionalFormatting sqref="C52">
    <cfRule type="expression" dxfId="253" priority="439">
      <formula>OR($BP$51=1,$BO$51=2)</formula>
    </cfRule>
  </conditionalFormatting>
  <conditionalFormatting sqref="C53">
    <cfRule type="expression" dxfId="252" priority="438">
      <formula>OR($BP$53=1,$BO$53=2)</formula>
    </cfRule>
  </conditionalFormatting>
  <conditionalFormatting sqref="C54">
    <cfRule type="expression" dxfId="251" priority="437">
      <formula>OR($BP$53=1,$BO$53=2)</formula>
    </cfRule>
  </conditionalFormatting>
  <conditionalFormatting sqref="C55">
    <cfRule type="expression" dxfId="250" priority="436">
      <formula>OR($BP$55=1,$BO$55=2)</formula>
    </cfRule>
  </conditionalFormatting>
  <conditionalFormatting sqref="C56">
    <cfRule type="expression" dxfId="249" priority="435">
      <formula>OR($BP$55=1,$BO$55=2)</formula>
    </cfRule>
  </conditionalFormatting>
  <conditionalFormatting sqref="C57">
    <cfRule type="expression" dxfId="248" priority="434">
      <formula>OR($BP$57=1,$BO$57=2)</formula>
    </cfRule>
  </conditionalFormatting>
  <conditionalFormatting sqref="C58">
    <cfRule type="expression" dxfId="247" priority="433">
      <formula>OR($BP$57=1,$BO$57=2)</formula>
    </cfRule>
  </conditionalFormatting>
  <conditionalFormatting sqref="C59">
    <cfRule type="expression" dxfId="246" priority="432">
      <formula>OR($BP$59=1,$BO$59=2)</formula>
    </cfRule>
  </conditionalFormatting>
  <conditionalFormatting sqref="C60">
    <cfRule type="expression" dxfId="245" priority="431">
      <formula>OR($BP$59=1,$BO$59=2)</formula>
    </cfRule>
  </conditionalFormatting>
  <conditionalFormatting sqref="C61">
    <cfRule type="expression" dxfId="244" priority="430">
      <formula>OR($BP$61=1,$BO$61=2)</formula>
    </cfRule>
  </conditionalFormatting>
  <conditionalFormatting sqref="C62">
    <cfRule type="expression" dxfId="243" priority="429">
      <formula>OR($BP$61=1,$BO$61=2)</formula>
    </cfRule>
  </conditionalFormatting>
  <conditionalFormatting sqref="C63">
    <cfRule type="expression" dxfId="242" priority="428">
      <formula>OR($BP$63=1,$BO$63=2)</formula>
    </cfRule>
  </conditionalFormatting>
  <conditionalFormatting sqref="C64">
    <cfRule type="expression" dxfId="241" priority="427">
      <formula>OR($BP$63=1,$BO$63=2)</formula>
    </cfRule>
  </conditionalFormatting>
  <conditionalFormatting sqref="C65">
    <cfRule type="expression" dxfId="240" priority="406">
      <formula>MONTH($A65)&lt;&gt;$AA$2</formula>
    </cfRule>
    <cfRule type="expression" dxfId="239" priority="426">
      <formula>OR($BP$65=1,$BO$65=2)</formula>
    </cfRule>
  </conditionalFormatting>
  <conditionalFormatting sqref="C66">
    <cfRule type="expression" dxfId="238" priority="425">
      <formula>OR($BP$65=1,$BO$65=2)</formula>
    </cfRule>
  </conditionalFormatting>
  <conditionalFormatting sqref="C67">
    <cfRule type="expression" dxfId="237" priority="404">
      <formula>MONTH($A67)&lt;&gt;$AA$2</formula>
    </cfRule>
    <cfRule type="expression" dxfId="236" priority="424">
      <formula>OR($BP$67=1,$BO$67=2)</formula>
    </cfRule>
  </conditionalFormatting>
  <conditionalFormatting sqref="C68">
    <cfRule type="expression" dxfId="235" priority="423">
      <formula>OR($BP$67=1,$BO$67=2)</formula>
    </cfRule>
  </conditionalFormatting>
  <conditionalFormatting sqref="D13:D14">
    <cfRule type="expression" dxfId="234" priority="422">
      <formula>OR($BP$13=1,$BO$13=2)</formula>
    </cfRule>
  </conditionalFormatting>
  <conditionalFormatting sqref="C11">
    <cfRule type="expression" dxfId="233" priority="421">
      <formula>OR($BP$11=1,$BO$11=2)</formula>
    </cfRule>
  </conditionalFormatting>
  <conditionalFormatting sqref="D25:D26">
    <cfRule type="expression" dxfId="232" priority="420">
      <formula>OR($BP$25=1,$BO$25=2)</formula>
    </cfRule>
  </conditionalFormatting>
  <conditionalFormatting sqref="D29:D30">
    <cfRule type="expression" dxfId="231" priority="419">
      <formula>OR($BP$29=1,$BO$29=2)</formula>
    </cfRule>
  </conditionalFormatting>
  <conditionalFormatting sqref="E29:E30">
    <cfRule type="expression" dxfId="230" priority="418">
      <formula>OR($BP$29=1,$BO$29=2)</formula>
    </cfRule>
  </conditionalFormatting>
  <conditionalFormatting sqref="D49:D50">
    <cfRule type="expression" dxfId="229" priority="417">
      <formula>OR($BP$49=1,$BO$49=2)</formula>
    </cfRule>
  </conditionalFormatting>
  <conditionalFormatting sqref="D63:D64">
    <cfRule type="expression" dxfId="228" priority="416">
      <formula>OR($BP$63=1,$BO$63=2)</formula>
    </cfRule>
  </conditionalFormatting>
  <conditionalFormatting sqref="D69:D70">
    <cfRule type="expression" dxfId="227" priority="415">
      <formula>OR($BP$69=1,$BO$69=2)</formula>
    </cfRule>
  </conditionalFormatting>
  <conditionalFormatting sqref="C69">
    <cfRule type="expression" dxfId="226" priority="402">
      <formula>MONTH($A69)&lt;&gt;$AA$2</formula>
    </cfRule>
    <cfRule type="expression" dxfId="225" priority="414">
      <formula>OR($BP$69=1,$BO$69=2)</formula>
    </cfRule>
  </conditionalFormatting>
  <conditionalFormatting sqref="C70">
    <cfRule type="expression" dxfId="224" priority="413">
      <formula>OR($BP$69=1,$BO$69=2)</formula>
    </cfRule>
  </conditionalFormatting>
  <conditionalFormatting sqref="C12">
    <cfRule type="expression" dxfId="223" priority="412">
      <formula>OR($BP$11=1,$BO$11=2)</formula>
    </cfRule>
  </conditionalFormatting>
  <conditionalFormatting sqref="D65:D66">
    <cfRule type="expression" dxfId="222" priority="411">
      <formula>OR($BP$65=1,$BO$65=2)</formula>
    </cfRule>
  </conditionalFormatting>
  <conditionalFormatting sqref="C10">
    <cfRule type="expression" dxfId="221" priority="410">
      <formula>OR($BP$9=1,$BO$9=2)</formula>
    </cfRule>
  </conditionalFormatting>
  <conditionalFormatting sqref="D27:D28">
    <cfRule type="expression" dxfId="220" priority="409">
      <formula>OR($BP$27=1,$BO$27=2)</formula>
    </cfRule>
  </conditionalFormatting>
  <conditionalFormatting sqref="D21:D22">
    <cfRule type="expression" dxfId="219" priority="408">
      <formula>OR($BP$21=1,$BO$21=2)</formula>
    </cfRule>
  </conditionalFormatting>
  <conditionalFormatting sqref="D23:D24">
    <cfRule type="expression" dxfId="218" priority="407">
      <formula>OR($BP$23=1,$BO$23=2)</formula>
    </cfRule>
  </conditionalFormatting>
  <conditionalFormatting sqref="V19:Z20">
    <cfRule type="expression" dxfId="217" priority="546">
      <formula>AND(OR(F19&gt;0,#REF!&gt;0),CC19=1)</formula>
    </cfRule>
  </conditionalFormatting>
  <conditionalFormatting sqref="M65:N66">
    <cfRule type="expression" dxfId="216" priority="400">
      <formula>MONTH($A65)&lt;&gt;$AA$2</formula>
    </cfRule>
  </conditionalFormatting>
  <conditionalFormatting sqref="M67:N68">
    <cfRule type="expression" dxfId="215" priority="399">
      <formula>MONTH($A67)&lt;&gt;$AA$2</formula>
    </cfRule>
  </conditionalFormatting>
  <conditionalFormatting sqref="M69:N70">
    <cfRule type="expression" dxfId="214" priority="398">
      <formula>MONTH($A69)&lt;&gt;$AA$2</formula>
    </cfRule>
  </conditionalFormatting>
  <conditionalFormatting sqref="C69:E69">
    <cfRule type="expression" dxfId="213" priority="397">
      <formula>MONTH($A69)&lt;&gt;$AA$2</formula>
    </cfRule>
  </conditionalFormatting>
  <conditionalFormatting sqref="C65:E65">
    <cfRule type="expression" dxfId="212" priority="395">
      <formula>MONTH($A65)&lt;&gt;$AA$2</formula>
    </cfRule>
  </conditionalFormatting>
  <conditionalFormatting sqref="C67:E67">
    <cfRule type="expression" dxfId="211" priority="396">
      <formula>MONTH($A67)&lt;&gt;$AA$2</formula>
    </cfRule>
  </conditionalFormatting>
  <conditionalFormatting sqref="C68:E68">
    <cfRule type="expression" dxfId="210" priority="403">
      <formula>MONTH($A67)&lt;&gt;$AA$2</formula>
    </cfRule>
  </conditionalFormatting>
  <conditionalFormatting sqref="C70:E70">
    <cfRule type="expression" dxfId="209" priority="401">
      <formula>MONTH($A69)&lt;&gt;$AA$2</formula>
    </cfRule>
  </conditionalFormatting>
  <conditionalFormatting sqref="C66:E66">
    <cfRule type="expression" dxfId="208" priority="405">
      <formula>MONTH($A65)&lt;&gt;$AA$2</formula>
    </cfRule>
  </conditionalFormatting>
  <conditionalFormatting sqref="C13">
    <cfRule type="expression" dxfId="207" priority="394">
      <formula>OR($BP$13=1,$BO$13=2)</formula>
    </cfRule>
  </conditionalFormatting>
  <conditionalFormatting sqref="C14">
    <cfRule type="expression" dxfId="206" priority="393">
      <formula>OR($BP$13=1,$BO$13=2)</formula>
    </cfRule>
  </conditionalFormatting>
  <conditionalFormatting sqref="J65">
    <cfRule type="expression" dxfId="205" priority="392">
      <formula>MONTH($A65)&lt;&gt;$AA$2</formula>
    </cfRule>
  </conditionalFormatting>
  <conditionalFormatting sqref="J66">
    <cfRule type="expression" dxfId="204" priority="391">
      <formula>MONTH($A65)&lt;&gt;$AA$2</formula>
    </cfRule>
  </conditionalFormatting>
  <conditionalFormatting sqref="L65">
    <cfRule type="expression" dxfId="203" priority="390">
      <formula>MONTH($A65)&lt;&gt;$AA$2</formula>
    </cfRule>
  </conditionalFormatting>
  <conditionalFormatting sqref="L66">
    <cfRule type="expression" dxfId="202" priority="389">
      <formula>MONTH($A65)&lt;&gt;$AA$2</formula>
    </cfRule>
  </conditionalFormatting>
  <conditionalFormatting sqref="J67">
    <cfRule type="expression" dxfId="201" priority="388">
      <formula>MONTH($A67)&lt;&gt;$AA$2</formula>
    </cfRule>
  </conditionalFormatting>
  <conditionalFormatting sqref="J68">
    <cfRule type="expression" dxfId="200" priority="387">
      <formula>MONTH($A67)&lt;&gt;$AA$2</formula>
    </cfRule>
  </conditionalFormatting>
  <conditionalFormatting sqref="L67">
    <cfRule type="expression" dxfId="199" priority="386">
      <formula>MONTH($A67)&lt;&gt;$AA$2</formula>
    </cfRule>
  </conditionalFormatting>
  <conditionalFormatting sqref="L68">
    <cfRule type="expression" dxfId="198" priority="385">
      <formula>MONTH($A67)&lt;&gt;$AA$2</formula>
    </cfRule>
  </conditionalFormatting>
  <conditionalFormatting sqref="J69">
    <cfRule type="expression" dxfId="197" priority="384">
      <formula>MONTH($A69)&lt;&gt;$AA$2</formula>
    </cfRule>
  </conditionalFormatting>
  <conditionalFormatting sqref="J70">
    <cfRule type="expression" dxfId="196" priority="383">
      <formula>MONTH($A69)&lt;&gt;$AA$2</formula>
    </cfRule>
  </conditionalFormatting>
  <conditionalFormatting sqref="L69">
    <cfRule type="expression" dxfId="195" priority="382">
      <formula>MONTH($A69)&lt;&gt;$AA$2</formula>
    </cfRule>
  </conditionalFormatting>
  <conditionalFormatting sqref="L70">
    <cfRule type="expression" dxfId="194" priority="381">
      <formula>MONTH($A69)&lt;&gt;$AA$2</formula>
    </cfRule>
  </conditionalFormatting>
  <conditionalFormatting sqref="D35:D36">
    <cfRule type="expression" dxfId="193" priority="380">
      <formula>OR($BP$35=1,$BO$35=2)</formula>
    </cfRule>
  </conditionalFormatting>
  <conditionalFormatting sqref="D37:D38">
    <cfRule type="expression" dxfId="192" priority="379">
      <formula>OR($BP$37=1,$BO$37=2)</formula>
    </cfRule>
  </conditionalFormatting>
  <conditionalFormatting sqref="D39:D40">
    <cfRule type="expression" dxfId="191" priority="378">
      <formula>OR($BP$39=1,$BO$39=2)</formula>
    </cfRule>
  </conditionalFormatting>
  <conditionalFormatting sqref="D41:D42">
    <cfRule type="expression" dxfId="190" priority="377">
      <formula>OR($BP$41=1,$BO$41=2)</formula>
    </cfRule>
  </conditionalFormatting>
  <conditionalFormatting sqref="AB9:AB10">
    <cfRule type="expression" dxfId="189" priority="374">
      <formula>AND(OR(L9&gt;0,#REF!&gt;0),CH9=1)</formula>
    </cfRule>
  </conditionalFormatting>
  <conditionalFormatting sqref="AA9:AA10">
    <cfRule type="expression" dxfId="188" priority="375">
      <formula>AND(OR(K9&gt;0,#REF!&gt;0),#REF!=1)</formula>
    </cfRule>
  </conditionalFormatting>
  <conditionalFormatting sqref="V9:Z10">
    <cfRule type="expression" dxfId="187" priority="376">
      <formula>AND(OR(F9&gt;0,#REF!&gt;0),CC9=1)</formula>
    </cfRule>
  </conditionalFormatting>
  <conditionalFormatting sqref="AB11:AB12">
    <cfRule type="expression" dxfId="186" priority="371">
      <formula>AND(OR(L11&gt;0,#REF!&gt;0),CH11=1)</formula>
    </cfRule>
  </conditionalFormatting>
  <conditionalFormatting sqref="AA11:AA12">
    <cfRule type="expression" dxfId="185" priority="372">
      <formula>AND(OR(K11&gt;0,#REF!&gt;0),#REF!=1)</formula>
    </cfRule>
  </conditionalFormatting>
  <conditionalFormatting sqref="V11:Z12">
    <cfRule type="expression" dxfId="184" priority="373">
      <formula>AND(OR(F11&gt;0,#REF!&gt;0),CC11=1)</formula>
    </cfRule>
  </conditionalFormatting>
  <conditionalFormatting sqref="AB13:AB14">
    <cfRule type="expression" dxfId="183" priority="368">
      <formula>AND(OR(L13&gt;0,#REF!&gt;0),CH13=1)</formula>
    </cfRule>
  </conditionalFormatting>
  <conditionalFormatting sqref="AA13:AA14">
    <cfRule type="expression" dxfId="182" priority="369">
      <formula>AND(OR(K13&gt;0,#REF!&gt;0),#REF!=1)</formula>
    </cfRule>
  </conditionalFormatting>
  <conditionalFormatting sqref="V13:Z14">
    <cfRule type="expression" dxfId="181" priority="370">
      <formula>AND(OR(F13&gt;0,#REF!&gt;0),CC13=1)</formula>
    </cfRule>
  </conditionalFormatting>
  <conditionalFormatting sqref="AB15:AB16">
    <cfRule type="expression" dxfId="180" priority="365">
      <formula>AND(OR(L15&gt;0,#REF!&gt;0),CH15=1)</formula>
    </cfRule>
  </conditionalFormatting>
  <conditionalFormatting sqref="AA15:AA16">
    <cfRule type="expression" dxfId="179" priority="366">
      <formula>AND(OR(K15&gt;0,#REF!&gt;0),#REF!=1)</formula>
    </cfRule>
  </conditionalFormatting>
  <conditionalFormatting sqref="V15:Z16">
    <cfRule type="expression" dxfId="178" priority="367">
      <formula>AND(OR(F15&gt;0,#REF!&gt;0),CC15=1)</formula>
    </cfRule>
  </conditionalFormatting>
  <conditionalFormatting sqref="AB17:AB18">
    <cfRule type="expression" dxfId="177" priority="362">
      <formula>AND(OR(L17&gt;0,#REF!&gt;0),CH17=1)</formula>
    </cfRule>
  </conditionalFormatting>
  <conditionalFormatting sqref="AA17:AA18">
    <cfRule type="expression" dxfId="176" priority="363">
      <formula>AND(OR(K17&gt;0,#REF!&gt;0),#REF!=1)</formula>
    </cfRule>
  </conditionalFormatting>
  <conditionalFormatting sqref="V17:Z18">
    <cfRule type="expression" dxfId="175" priority="364">
      <formula>AND(OR(F17&gt;0,#REF!&gt;0),CC17=1)</formula>
    </cfRule>
  </conditionalFormatting>
  <conditionalFormatting sqref="AB21:AB22">
    <cfRule type="expression" dxfId="174" priority="359">
      <formula>AND(OR(L21&gt;0,#REF!&gt;0),CH21=1)</formula>
    </cfRule>
  </conditionalFormatting>
  <conditionalFormatting sqref="AA21:AA22">
    <cfRule type="expression" dxfId="173" priority="360">
      <formula>AND(OR(K21&gt;0,#REF!&gt;0),#REF!=1)</formula>
    </cfRule>
  </conditionalFormatting>
  <conditionalFormatting sqref="V21:Z22">
    <cfRule type="expression" dxfId="172" priority="361">
      <formula>AND(OR(F21&gt;0,#REF!&gt;0),CC21=1)</formula>
    </cfRule>
  </conditionalFormatting>
  <conditionalFormatting sqref="AB23:AB24">
    <cfRule type="expression" dxfId="171" priority="356">
      <formula>AND(OR(L23&gt;0,#REF!&gt;0),CH23=1)</formula>
    </cfRule>
  </conditionalFormatting>
  <conditionalFormatting sqref="AA23:AA24">
    <cfRule type="expression" dxfId="170" priority="357">
      <formula>AND(OR(K23&gt;0,#REF!&gt;0),#REF!=1)</formula>
    </cfRule>
  </conditionalFormatting>
  <conditionalFormatting sqref="V23:Z24">
    <cfRule type="expression" dxfId="169" priority="358">
      <formula>AND(OR(F23&gt;0,#REF!&gt;0),CC23=1)</formula>
    </cfRule>
  </conditionalFormatting>
  <conditionalFormatting sqref="AB25:AB26">
    <cfRule type="expression" dxfId="168" priority="353">
      <formula>AND(OR(L25&gt;0,#REF!&gt;0),CH25=1)</formula>
    </cfRule>
  </conditionalFormatting>
  <conditionalFormatting sqref="AA25:AA26">
    <cfRule type="expression" dxfId="167" priority="354">
      <formula>AND(OR(K25&gt;0,#REF!&gt;0),#REF!=1)</formula>
    </cfRule>
  </conditionalFormatting>
  <conditionalFormatting sqref="V25:Z26">
    <cfRule type="expression" dxfId="166" priority="355">
      <formula>AND(OR(F25&gt;0,#REF!&gt;0),CC25=1)</formula>
    </cfRule>
  </conditionalFormatting>
  <conditionalFormatting sqref="AB27:AB28">
    <cfRule type="expression" dxfId="165" priority="350">
      <formula>AND(OR(L27&gt;0,#REF!&gt;0),CH27=1)</formula>
    </cfRule>
  </conditionalFormatting>
  <conditionalFormatting sqref="AA27:AA28">
    <cfRule type="expression" dxfId="164" priority="351">
      <formula>AND(OR(K27&gt;0,#REF!&gt;0),#REF!=1)</formula>
    </cfRule>
  </conditionalFormatting>
  <conditionalFormatting sqref="V27:Z28">
    <cfRule type="expression" dxfId="163" priority="352">
      <formula>AND(OR(F27&gt;0,#REF!&gt;0),CC27=1)</formula>
    </cfRule>
  </conditionalFormatting>
  <conditionalFormatting sqref="AB29:AB30">
    <cfRule type="expression" dxfId="162" priority="347">
      <formula>AND(OR(L29&gt;0,#REF!&gt;0),CH29=1)</formula>
    </cfRule>
  </conditionalFormatting>
  <conditionalFormatting sqref="AA29:AA30">
    <cfRule type="expression" dxfId="161" priority="348">
      <formula>AND(OR(K29&gt;0,#REF!&gt;0),#REF!=1)</formula>
    </cfRule>
  </conditionalFormatting>
  <conditionalFormatting sqref="V29:Z30">
    <cfRule type="expression" dxfId="160" priority="349">
      <formula>AND(OR(F29&gt;0,#REF!&gt;0),CC29=1)</formula>
    </cfRule>
  </conditionalFormatting>
  <conditionalFormatting sqref="AB31:AB32">
    <cfRule type="expression" dxfId="159" priority="344">
      <formula>AND(OR(L31&gt;0,#REF!&gt;0),CH31=1)</formula>
    </cfRule>
  </conditionalFormatting>
  <conditionalFormatting sqref="AA31:AA32">
    <cfRule type="expression" dxfId="158" priority="345">
      <formula>AND(OR(K31&gt;0,#REF!&gt;0),#REF!=1)</formula>
    </cfRule>
  </conditionalFormatting>
  <conditionalFormatting sqref="V31:Z32">
    <cfRule type="expression" dxfId="157" priority="346">
      <formula>AND(OR(F31&gt;0,#REF!&gt;0),CC31=1)</formula>
    </cfRule>
  </conditionalFormatting>
  <conditionalFormatting sqref="AB33:AB34">
    <cfRule type="expression" dxfId="156" priority="341">
      <formula>AND(OR(L33&gt;0,#REF!&gt;0),CH33=1)</formula>
    </cfRule>
  </conditionalFormatting>
  <conditionalFormatting sqref="AA33:AA34">
    <cfRule type="expression" dxfId="155" priority="342">
      <formula>AND(OR(K33&gt;0,#REF!&gt;0),#REF!=1)</formula>
    </cfRule>
  </conditionalFormatting>
  <conditionalFormatting sqref="V33:Z34">
    <cfRule type="expression" dxfId="154" priority="343">
      <formula>AND(OR(F33&gt;0,#REF!&gt;0),CC33=1)</formula>
    </cfRule>
  </conditionalFormatting>
  <conditionalFormatting sqref="AB35:AB36">
    <cfRule type="expression" dxfId="153" priority="338">
      <formula>AND(OR(L35&gt;0,#REF!&gt;0),CH35=1)</formula>
    </cfRule>
  </conditionalFormatting>
  <conditionalFormatting sqref="AA35:AA36">
    <cfRule type="expression" dxfId="152" priority="339">
      <formula>AND(OR(K35&gt;0,#REF!&gt;0),#REF!=1)</formula>
    </cfRule>
  </conditionalFormatting>
  <conditionalFormatting sqref="V35:Z36">
    <cfRule type="expression" dxfId="151" priority="340">
      <formula>AND(OR(F35&gt;0,#REF!&gt;0),CC35=1)</formula>
    </cfRule>
  </conditionalFormatting>
  <conditionalFormatting sqref="AB37:AB38">
    <cfRule type="expression" dxfId="150" priority="335">
      <formula>AND(OR(L37&gt;0,#REF!&gt;0),CH37=1)</formula>
    </cfRule>
  </conditionalFormatting>
  <conditionalFormatting sqref="AA37:AA38">
    <cfRule type="expression" dxfId="149" priority="336">
      <formula>AND(OR(K37&gt;0,#REF!&gt;0),#REF!=1)</formula>
    </cfRule>
  </conditionalFormatting>
  <conditionalFormatting sqref="V37:Z38">
    <cfRule type="expression" dxfId="148" priority="337">
      <formula>AND(OR(F37&gt;0,#REF!&gt;0),CC37=1)</formula>
    </cfRule>
  </conditionalFormatting>
  <conditionalFormatting sqref="AB39:AB40">
    <cfRule type="expression" dxfId="147" priority="332">
      <formula>AND(OR(L39&gt;0,#REF!&gt;0),CH39=1)</formula>
    </cfRule>
  </conditionalFormatting>
  <conditionalFormatting sqref="AA39:AA40">
    <cfRule type="expression" dxfId="146" priority="333">
      <formula>AND(OR(K39&gt;0,#REF!&gt;0),#REF!=1)</formula>
    </cfRule>
  </conditionalFormatting>
  <conditionalFormatting sqref="V39:Z40">
    <cfRule type="expression" dxfId="145" priority="334">
      <formula>AND(OR(F39&gt;0,#REF!&gt;0),CC39=1)</formula>
    </cfRule>
  </conditionalFormatting>
  <conditionalFormatting sqref="AB41:AB42">
    <cfRule type="expression" dxfId="144" priority="329">
      <formula>AND(OR(L41&gt;0,#REF!&gt;0),CH41=1)</formula>
    </cfRule>
  </conditionalFormatting>
  <conditionalFormatting sqref="AA41:AA42">
    <cfRule type="expression" dxfId="143" priority="330">
      <formula>AND(OR(K41&gt;0,#REF!&gt;0),#REF!=1)</formula>
    </cfRule>
  </conditionalFormatting>
  <conditionalFormatting sqref="V41:Z42">
    <cfRule type="expression" dxfId="142" priority="331">
      <formula>AND(OR(F41&gt;0,#REF!&gt;0),CC41=1)</formula>
    </cfRule>
  </conditionalFormatting>
  <conditionalFormatting sqref="AB43:AB44">
    <cfRule type="expression" dxfId="141" priority="326">
      <formula>AND(OR(L43&gt;0,#REF!&gt;0),CH43=1)</formula>
    </cfRule>
  </conditionalFormatting>
  <conditionalFormatting sqref="AA43:AA44">
    <cfRule type="expression" dxfId="140" priority="327">
      <formula>AND(OR(K43&gt;0,#REF!&gt;0),#REF!=1)</formula>
    </cfRule>
  </conditionalFormatting>
  <conditionalFormatting sqref="V43:Z44">
    <cfRule type="expression" dxfId="139" priority="328">
      <formula>AND(OR(F43&gt;0,#REF!&gt;0),CC43=1)</formula>
    </cfRule>
  </conditionalFormatting>
  <conditionalFormatting sqref="AB45:AB46">
    <cfRule type="expression" dxfId="138" priority="323">
      <formula>AND(OR(L45&gt;0,#REF!&gt;0),CH45=1)</formula>
    </cfRule>
  </conditionalFormatting>
  <conditionalFormatting sqref="AA45:AA46">
    <cfRule type="expression" dxfId="137" priority="324">
      <formula>AND(OR(K45&gt;0,#REF!&gt;0),#REF!=1)</formula>
    </cfRule>
  </conditionalFormatting>
  <conditionalFormatting sqref="V45:Z46">
    <cfRule type="expression" dxfId="136" priority="325">
      <formula>AND(OR(F45&gt;0,#REF!&gt;0),CC45=1)</formula>
    </cfRule>
  </conditionalFormatting>
  <conditionalFormatting sqref="AB47:AB48">
    <cfRule type="expression" dxfId="135" priority="320">
      <formula>AND(OR(L47&gt;0,#REF!&gt;0),CH47=1)</formula>
    </cfRule>
  </conditionalFormatting>
  <conditionalFormatting sqref="AA47:AA48">
    <cfRule type="expression" dxfId="134" priority="321">
      <formula>AND(OR(K47&gt;0,#REF!&gt;0),#REF!=1)</formula>
    </cfRule>
  </conditionalFormatting>
  <conditionalFormatting sqref="V47:Z48">
    <cfRule type="expression" dxfId="133" priority="322">
      <formula>AND(OR(F47&gt;0,#REF!&gt;0),CC47=1)</formula>
    </cfRule>
  </conditionalFormatting>
  <conditionalFormatting sqref="AB49:AB50">
    <cfRule type="expression" dxfId="132" priority="317">
      <formula>AND(OR(L49&gt;0,#REF!&gt;0),CH49=1)</formula>
    </cfRule>
  </conditionalFormatting>
  <conditionalFormatting sqref="AA49:AA50">
    <cfRule type="expression" dxfId="131" priority="318">
      <formula>AND(OR(K49&gt;0,#REF!&gt;0),#REF!=1)</formula>
    </cfRule>
  </conditionalFormatting>
  <conditionalFormatting sqref="V49:Z50">
    <cfRule type="expression" dxfId="130" priority="319">
      <formula>AND(OR(F49&gt;0,#REF!&gt;0),CC49=1)</formula>
    </cfRule>
  </conditionalFormatting>
  <conditionalFormatting sqref="AB51:AB52">
    <cfRule type="expression" dxfId="129" priority="314">
      <formula>AND(OR(L51&gt;0,#REF!&gt;0),CH51=1)</formula>
    </cfRule>
  </conditionalFormatting>
  <conditionalFormatting sqref="AA51:AA52">
    <cfRule type="expression" dxfId="128" priority="315">
      <formula>AND(OR(K51&gt;0,#REF!&gt;0),#REF!=1)</formula>
    </cfRule>
  </conditionalFormatting>
  <conditionalFormatting sqref="V51:Z52">
    <cfRule type="expression" dxfId="127" priority="316">
      <formula>AND(OR(F51&gt;0,#REF!&gt;0),CC51=1)</formula>
    </cfRule>
  </conditionalFormatting>
  <conditionalFormatting sqref="AB53:AB54">
    <cfRule type="expression" dxfId="126" priority="311">
      <formula>AND(OR(L53&gt;0,#REF!&gt;0),CH53=1)</formula>
    </cfRule>
  </conditionalFormatting>
  <conditionalFormatting sqref="AA53:AA54">
    <cfRule type="expression" dxfId="125" priority="312">
      <formula>AND(OR(K53&gt;0,#REF!&gt;0),#REF!=1)</formula>
    </cfRule>
  </conditionalFormatting>
  <conditionalFormatting sqref="V53:Z54">
    <cfRule type="expression" dxfId="124" priority="313">
      <formula>AND(OR(F53&gt;0,#REF!&gt;0),CC53=1)</formula>
    </cfRule>
  </conditionalFormatting>
  <conditionalFormatting sqref="AB55:AB56">
    <cfRule type="expression" dxfId="123" priority="308">
      <formula>AND(OR(L55&gt;0,#REF!&gt;0),CH55=1)</formula>
    </cfRule>
  </conditionalFormatting>
  <conditionalFormatting sqref="AA55:AA56">
    <cfRule type="expression" dxfId="122" priority="309">
      <formula>AND(OR(K55&gt;0,#REF!&gt;0),#REF!=1)</formula>
    </cfRule>
  </conditionalFormatting>
  <conditionalFormatting sqref="V55:Z56">
    <cfRule type="expression" dxfId="121" priority="310">
      <formula>AND(OR(F55&gt;0,#REF!&gt;0),CC55=1)</formula>
    </cfRule>
  </conditionalFormatting>
  <conditionalFormatting sqref="AB57:AB58">
    <cfRule type="expression" dxfId="120" priority="305">
      <formula>AND(OR(L57&gt;0,#REF!&gt;0),CH57=1)</formula>
    </cfRule>
  </conditionalFormatting>
  <conditionalFormatting sqref="AA57:AA58">
    <cfRule type="expression" dxfId="119" priority="306">
      <formula>AND(OR(K57&gt;0,#REF!&gt;0),#REF!=1)</formula>
    </cfRule>
  </conditionalFormatting>
  <conditionalFormatting sqref="V57:Z58">
    <cfRule type="expression" dxfId="118" priority="307">
      <formula>AND(OR(F57&gt;0,#REF!&gt;0),CC57=1)</formula>
    </cfRule>
  </conditionalFormatting>
  <conditionalFormatting sqref="AB59:AB60">
    <cfRule type="expression" dxfId="117" priority="302">
      <formula>AND(OR(L59&gt;0,#REF!&gt;0),CH59=1)</formula>
    </cfRule>
  </conditionalFormatting>
  <conditionalFormatting sqref="AA59:AA60">
    <cfRule type="expression" dxfId="116" priority="303">
      <formula>AND(OR(K59&gt;0,#REF!&gt;0),#REF!=1)</formula>
    </cfRule>
  </conditionalFormatting>
  <conditionalFormatting sqref="V59:Z60">
    <cfRule type="expression" dxfId="115" priority="304">
      <formula>AND(OR(F59&gt;0,#REF!&gt;0),CC59=1)</formula>
    </cfRule>
  </conditionalFormatting>
  <conditionalFormatting sqref="AB61:AB62">
    <cfRule type="expression" dxfId="114" priority="299">
      <formula>AND(OR(L61&gt;0,#REF!&gt;0),CH61=1)</formula>
    </cfRule>
  </conditionalFormatting>
  <conditionalFormatting sqref="AA61:AA62">
    <cfRule type="expression" dxfId="113" priority="300">
      <formula>AND(OR(K61&gt;0,#REF!&gt;0),#REF!=1)</formula>
    </cfRule>
  </conditionalFormatting>
  <conditionalFormatting sqref="V61:Z62">
    <cfRule type="expression" dxfId="112" priority="301">
      <formula>AND(OR(F61&gt;0,#REF!&gt;0),CC61=1)</formula>
    </cfRule>
  </conditionalFormatting>
  <conditionalFormatting sqref="AB63:AB64">
    <cfRule type="expression" dxfId="111" priority="296">
      <formula>AND(OR(L63&gt;0,#REF!&gt;0),CH63=1)</formula>
    </cfRule>
  </conditionalFormatting>
  <conditionalFormatting sqref="AA63:AA64">
    <cfRule type="expression" dxfId="110" priority="297">
      <formula>AND(OR(K63&gt;0,#REF!&gt;0),#REF!=1)</formula>
    </cfRule>
  </conditionalFormatting>
  <conditionalFormatting sqref="V63:Z64">
    <cfRule type="expression" dxfId="109" priority="298">
      <formula>AND(OR(F63&gt;0,#REF!&gt;0),CC63=1)</formula>
    </cfRule>
  </conditionalFormatting>
  <conditionalFormatting sqref="AB65:AB66">
    <cfRule type="expression" dxfId="108" priority="293">
      <formula>AND(OR(L65&gt;0,#REF!&gt;0),CH65=1)</formula>
    </cfRule>
  </conditionalFormatting>
  <conditionalFormatting sqref="AA65:AA66">
    <cfRule type="expression" dxfId="107" priority="294">
      <formula>AND(OR(K65&gt;0,#REF!&gt;0),#REF!=1)</formula>
    </cfRule>
  </conditionalFormatting>
  <conditionalFormatting sqref="V65:Z66">
    <cfRule type="expression" dxfId="106" priority="295">
      <formula>AND(OR(F65&gt;0,#REF!&gt;0),CC65=1)</formula>
    </cfRule>
  </conditionalFormatting>
  <conditionalFormatting sqref="AB67:AB68">
    <cfRule type="expression" dxfId="105" priority="290">
      <formula>AND(OR(L67&gt;0,#REF!&gt;0),CH67=1)</formula>
    </cfRule>
  </conditionalFormatting>
  <conditionalFormatting sqref="AA67:AA68">
    <cfRule type="expression" dxfId="104" priority="291">
      <formula>AND(OR(K67&gt;0,#REF!&gt;0),#REF!=1)</formula>
    </cfRule>
  </conditionalFormatting>
  <conditionalFormatting sqref="V67:Z68">
    <cfRule type="expression" dxfId="103" priority="292">
      <formula>AND(OR(F67&gt;0,#REF!&gt;0),CC67=1)</formula>
    </cfRule>
  </conditionalFormatting>
  <conditionalFormatting sqref="AB69:AB70">
    <cfRule type="expression" dxfId="102" priority="287">
      <formula>AND(OR(L69&gt;0,#REF!&gt;0),CH69=1)</formula>
    </cfRule>
  </conditionalFormatting>
  <conditionalFormatting sqref="AA69:AA70">
    <cfRule type="expression" dxfId="101" priority="288">
      <formula>AND(OR(K69&gt;0,#REF!&gt;0),#REF!=1)</formula>
    </cfRule>
  </conditionalFormatting>
  <conditionalFormatting sqref="V69:Z70">
    <cfRule type="expression" dxfId="100" priority="289">
      <formula>AND(OR(F69&gt;0,#REF!&gt;0),CC69=1)</formula>
    </cfRule>
  </conditionalFormatting>
  <conditionalFormatting sqref="P73:Q73">
    <cfRule type="cellIs" dxfId="99" priority="286" operator="greaterThan">
      <formula>1.875</formula>
    </cfRule>
  </conditionalFormatting>
  <conditionalFormatting sqref="I9:I10">
    <cfRule type="cellIs" dxfId="98" priority="285" operator="equal">
      <formula>0</formula>
    </cfRule>
  </conditionalFormatting>
  <conditionalFormatting sqref="K9:K10">
    <cfRule type="cellIs" dxfId="97" priority="284" operator="equal">
      <formula>0</formula>
    </cfRule>
  </conditionalFormatting>
  <conditionalFormatting sqref="I11:I70">
    <cfRule type="cellIs" dxfId="96" priority="283" operator="equal">
      <formula>0</formula>
    </cfRule>
  </conditionalFormatting>
  <conditionalFormatting sqref="K11:K70">
    <cfRule type="cellIs" dxfId="95" priority="282" operator="equal">
      <formula>0</formula>
    </cfRule>
  </conditionalFormatting>
  <conditionalFormatting sqref="O65:O70">
    <cfRule type="expression" dxfId="94" priority="281">
      <formula>MONTH($A65)&lt;&gt;$AA$2</formula>
    </cfRule>
  </conditionalFormatting>
  <conditionalFormatting sqref="P9:U10">
    <cfRule type="expression" dxfId="93" priority="92">
      <formula>$CN9&gt;1.875</formula>
    </cfRule>
    <cfRule type="expression" dxfId="92" priority="93">
      <formula>$CO9&gt;13.334</formula>
    </cfRule>
    <cfRule type="expression" dxfId="91" priority="94">
      <formula>$CN9&gt;1.459</formula>
    </cfRule>
  </conditionalFormatting>
  <conditionalFormatting sqref="P11:U12">
    <cfRule type="expression" dxfId="90" priority="89">
      <formula>$CN11&gt;1.875</formula>
    </cfRule>
    <cfRule type="expression" dxfId="89" priority="90">
      <formula>$CO11&gt;13.334</formula>
    </cfRule>
    <cfRule type="expression" dxfId="88" priority="91">
      <formula>$CN11&gt;1.459</formula>
    </cfRule>
  </conditionalFormatting>
  <conditionalFormatting sqref="P13:U14">
    <cfRule type="expression" dxfId="87" priority="86">
      <formula>$CN13&gt;1.875</formula>
    </cfRule>
    <cfRule type="expression" dxfId="86" priority="87">
      <formula>$CO13&gt;13.334</formula>
    </cfRule>
    <cfRule type="expression" dxfId="85" priority="88">
      <formula>$CN13&gt;1.459</formula>
    </cfRule>
  </conditionalFormatting>
  <conditionalFormatting sqref="P15:U16">
    <cfRule type="expression" dxfId="84" priority="83">
      <formula>$CN15&gt;1.875</formula>
    </cfRule>
    <cfRule type="expression" dxfId="83" priority="84">
      <formula>$CO15&gt;13.334</formula>
    </cfRule>
    <cfRule type="expression" dxfId="82" priority="85">
      <formula>$CN15&gt;1.459</formula>
    </cfRule>
  </conditionalFormatting>
  <conditionalFormatting sqref="P17:U18">
    <cfRule type="expression" dxfId="81" priority="80">
      <formula>$CN17&gt;1.875</formula>
    </cfRule>
    <cfRule type="expression" dxfId="80" priority="81">
      <formula>$CO17&gt;13.334</formula>
    </cfRule>
    <cfRule type="expression" dxfId="79" priority="82">
      <formula>$CN17&gt;1.459</formula>
    </cfRule>
  </conditionalFormatting>
  <conditionalFormatting sqref="P19:U20">
    <cfRule type="expression" dxfId="78" priority="77">
      <formula>$CN19&gt;1.875</formula>
    </cfRule>
    <cfRule type="expression" dxfId="77" priority="78">
      <formula>$CO19&gt;13.334</formula>
    </cfRule>
    <cfRule type="expression" dxfId="76" priority="79">
      <formula>$CN19&gt;1.459</formula>
    </cfRule>
  </conditionalFormatting>
  <conditionalFormatting sqref="P21:U22">
    <cfRule type="expression" dxfId="75" priority="74">
      <formula>$CN21&gt;1.875</formula>
    </cfRule>
    <cfRule type="expression" dxfId="74" priority="75">
      <formula>$CO21&gt;13.334</formula>
    </cfRule>
    <cfRule type="expression" dxfId="73" priority="76">
      <formula>$CN21&gt;1.459</formula>
    </cfRule>
  </conditionalFormatting>
  <conditionalFormatting sqref="P23:U24">
    <cfRule type="expression" dxfId="72" priority="71">
      <formula>$CN23&gt;1.875</formula>
    </cfRule>
    <cfRule type="expression" dxfId="71" priority="72">
      <formula>$CO23&gt;13.334</formula>
    </cfRule>
    <cfRule type="expression" dxfId="70" priority="73">
      <formula>$CN23&gt;1.459</formula>
    </cfRule>
  </conditionalFormatting>
  <conditionalFormatting sqref="P25:U26">
    <cfRule type="expression" dxfId="69" priority="68">
      <formula>$CN25&gt;1.875</formula>
    </cfRule>
    <cfRule type="expression" dxfId="68" priority="69">
      <formula>$CO25&gt;13.334</formula>
    </cfRule>
    <cfRule type="expression" dxfId="67" priority="70">
      <formula>$CN25&gt;1.459</formula>
    </cfRule>
  </conditionalFormatting>
  <conditionalFormatting sqref="P27:U28">
    <cfRule type="expression" dxfId="66" priority="65">
      <formula>$CN27&gt;1.875</formula>
    </cfRule>
    <cfRule type="expression" dxfId="65" priority="66">
      <formula>$CO27&gt;13.334</formula>
    </cfRule>
    <cfRule type="expression" dxfId="64" priority="67">
      <formula>$CN27&gt;1.459</formula>
    </cfRule>
  </conditionalFormatting>
  <conditionalFormatting sqref="P29:U30">
    <cfRule type="expression" dxfId="63" priority="62">
      <formula>$CN29&gt;1.875</formula>
    </cfRule>
    <cfRule type="expression" dxfId="62" priority="63">
      <formula>$CO29&gt;13.334</formula>
    </cfRule>
    <cfRule type="expression" dxfId="61" priority="64">
      <formula>$CN29&gt;1.459</formula>
    </cfRule>
  </conditionalFormatting>
  <conditionalFormatting sqref="P31:U32">
    <cfRule type="expression" dxfId="60" priority="59">
      <formula>$CN31&gt;1.875</formula>
    </cfRule>
    <cfRule type="expression" dxfId="59" priority="60">
      <formula>$CO31&gt;13.334</formula>
    </cfRule>
    <cfRule type="expression" dxfId="58" priority="61">
      <formula>$CN31&gt;1.459</formula>
    </cfRule>
  </conditionalFormatting>
  <conditionalFormatting sqref="P33:U34">
    <cfRule type="expression" dxfId="57" priority="56">
      <formula>$CN33&gt;1.875</formula>
    </cfRule>
    <cfRule type="expression" dxfId="56" priority="57">
      <formula>$CO33&gt;13.334</formula>
    </cfRule>
    <cfRule type="expression" dxfId="55" priority="58">
      <formula>$CN33&gt;1.459</formula>
    </cfRule>
  </conditionalFormatting>
  <conditionalFormatting sqref="P35:U36">
    <cfRule type="expression" dxfId="54" priority="53">
      <formula>$CN35&gt;1.875</formula>
    </cfRule>
    <cfRule type="expression" dxfId="53" priority="54">
      <formula>$CO35&gt;13.334</formula>
    </cfRule>
    <cfRule type="expression" dxfId="52" priority="55">
      <formula>$CN35&gt;1.459</formula>
    </cfRule>
  </conditionalFormatting>
  <conditionalFormatting sqref="P37:U38">
    <cfRule type="expression" dxfId="51" priority="50">
      <formula>$CN37&gt;1.875</formula>
    </cfRule>
    <cfRule type="expression" dxfId="50" priority="51">
      <formula>$CO37&gt;13.334</formula>
    </cfRule>
    <cfRule type="expression" dxfId="49" priority="52">
      <formula>$CN37&gt;1.459</formula>
    </cfRule>
  </conditionalFormatting>
  <conditionalFormatting sqref="P39:U40">
    <cfRule type="expression" dxfId="48" priority="47">
      <formula>$CN39&gt;1.875</formula>
    </cfRule>
    <cfRule type="expression" dxfId="47" priority="48">
      <formula>$CO39&gt;13.334</formula>
    </cfRule>
    <cfRule type="expression" dxfId="46" priority="49">
      <formula>$CN39&gt;1.459</formula>
    </cfRule>
  </conditionalFormatting>
  <conditionalFormatting sqref="P41:U42">
    <cfRule type="expression" dxfId="45" priority="44">
      <formula>$CN41&gt;1.875</formula>
    </cfRule>
    <cfRule type="expression" dxfId="44" priority="45">
      <formula>$CO41&gt;13.334</formula>
    </cfRule>
    <cfRule type="expression" dxfId="43" priority="46">
      <formula>$CN41&gt;1.459</formula>
    </cfRule>
  </conditionalFormatting>
  <conditionalFormatting sqref="P43:U44">
    <cfRule type="expression" dxfId="42" priority="41">
      <formula>$CN43&gt;1.875</formula>
    </cfRule>
    <cfRule type="expression" dxfId="41" priority="42">
      <formula>$CO43&gt;13.334</formula>
    </cfRule>
    <cfRule type="expression" dxfId="40" priority="43">
      <formula>$CN43&gt;1.459</formula>
    </cfRule>
  </conditionalFormatting>
  <conditionalFormatting sqref="P45:U46">
    <cfRule type="expression" dxfId="39" priority="38">
      <formula>$CN45&gt;1.875</formula>
    </cfRule>
    <cfRule type="expression" dxfId="38" priority="39">
      <formula>$CO45&gt;13.334</formula>
    </cfRule>
    <cfRule type="expression" dxfId="37" priority="40">
      <formula>$CN45&gt;1.459</formula>
    </cfRule>
  </conditionalFormatting>
  <conditionalFormatting sqref="P47:U48">
    <cfRule type="expression" dxfId="36" priority="35">
      <formula>$CN47&gt;1.875</formula>
    </cfRule>
    <cfRule type="expression" dxfId="35" priority="36">
      <formula>$CO47&gt;13.334</formula>
    </cfRule>
    <cfRule type="expression" dxfId="34" priority="37">
      <formula>$CN47&gt;1.459</formula>
    </cfRule>
  </conditionalFormatting>
  <conditionalFormatting sqref="P49:U50">
    <cfRule type="expression" dxfId="33" priority="32">
      <formula>$CN49&gt;1.875</formula>
    </cfRule>
    <cfRule type="expression" dxfId="32" priority="33">
      <formula>$CO49&gt;13.334</formula>
    </cfRule>
    <cfRule type="expression" dxfId="31" priority="34">
      <formula>$CN49&gt;1.459</formula>
    </cfRule>
  </conditionalFormatting>
  <conditionalFormatting sqref="P51:U52">
    <cfRule type="expression" dxfId="30" priority="29">
      <formula>$CN51&gt;1.875</formula>
    </cfRule>
    <cfRule type="expression" dxfId="29" priority="30">
      <formula>$CO51&gt;13.334</formula>
    </cfRule>
    <cfRule type="expression" dxfId="28" priority="31">
      <formula>$CN51&gt;1.459</formula>
    </cfRule>
  </conditionalFormatting>
  <conditionalFormatting sqref="P53:U54">
    <cfRule type="expression" dxfId="27" priority="26">
      <formula>$CN53&gt;1.875</formula>
    </cfRule>
    <cfRule type="expression" dxfId="26" priority="27">
      <formula>$CO53&gt;13.334</formula>
    </cfRule>
    <cfRule type="expression" dxfId="25" priority="28">
      <formula>$CN53&gt;1.459</formula>
    </cfRule>
  </conditionalFormatting>
  <conditionalFormatting sqref="P55:U56">
    <cfRule type="expression" dxfId="24" priority="23">
      <formula>$CN55&gt;1.875</formula>
    </cfRule>
    <cfRule type="expression" dxfId="23" priority="24">
      <formula>$CO55&gt;13.334</formula>
    </cfRule>
    <cfRule type="expression" dxfId="22" priority="25">
      <formula>$CN55&gt;1.459</formula>
    </cfRule>
  </conditionalFormatting>
  <conditionalFormatting sqref="P57:U58">
    <cfRule type="expression" dxfId="21" priority="20">
      <formula>$CN57&gt;1.875</formula>
    </cfRule>
    <cfRule type="expression" dxfId="20" priority="21">
      <formula>$CO57&gt;13.334</formula>
    </cfRule>
    <cfRule type="expression" dxfId="19" priority="22">
      <formula>$CN57&gt;1.459</formula>
    </cfRule>
  </conditionalFormatting>
  <conditionalFormatting sqref="P59:U60">
    <cfRule type="expression" dxfId="18" priority="17">
      <formula>$CN59&gt;1.875</formula>
    </cfRule>
    <cfRule type="expression" dxfId="17" priority="18">
      <formula>$CO59&gt;13.334</formula>
    </cfRule>
    <cfRule type="expression" dxfId="16" priority="19">
      <formula>$CN59&gt;1.459</formula>
    </cfRule>
  </conditionalFormatting>
  <conditionalFormatting sqref="P61:U62">
    <cfRule type="expression" dxfId="15" priority="14">
      <formula>$CN61&gt;1.875</formula>
    </cfRule>
    <cfRule type="expression" dxfId="14" priority="15">
      <formula>$CO61&gt;13.334</formula>
    </cfRule>
    <cfRule type="expression" dxfId="13" priority="16">
      <formula>$CN61&gt;1.459</formula>
    </cfRule>
  </conditionalFormatting>
  <conditionalFormatting sqref="P63:U64">
    <cfRule type="expression" dxfId="12" priority="11">
      <formula>$CN63&gt;1.875</formula>
    </cfRule>
    <cfRule type="expression" dxfId="11" priority="12">
      <formula>$CO63&gt;13.334</formula>
    </cfRule>
    <cfRule type="expression" dxfId="10" priority="13">
      <formula>$CN63&gt;1.459</formula>
    </cfRule>
  </conditionalFormatting>
  <conditionalFormatting sqref="P65:U66">
    <cfRule type="expression" dxfId="9" priority="8">
      <formula>$CN65&gt;1.875</formula>
    </cfRule>
    <cfRule type="expression" dxfId="8" priority="9">
      <formula>$CO65&gt;13.334</formula>
    </cfRule>
    <cfRule type="expression" dxfId="7" priority="10">
      <formula>$CN65&gt;1.459</formula>
    </cfRule>
  </conditionalFormatting>
  <conditionalFormatting sqref="P67:U68">
    <cfRule type="expression" dxfId="6" priority="5">
      <formula>$CN67&gt;1.875</formula>
    </cfRule>
    <cfRule type="expression" dxfId="5" priority="6">
      <formula>$CO67&gt;13.334</formula>
    </cfRule>
    <cfRule type="expression" dxfId="4" priority="7">
      <formula>$CN67&gt;1.459</formula>
    </cfRule>
  </conditionalFormatting>
  <conditionalFormatting sqref="P69:U70">
    <cfRule type="expression" dxfId="3" priority="2">
      <formula>$CN69&gt;1.875</formula>
    </cfRule>
    <cfRule type="expression" dxfId="2" priority="3">
      <formula>$CO69&gt;13.334</formula>
    </cfRule>
    <cfRule type="expression" dxfId="1" priority="4">
      <formula>$CN69&gt;1.459</formula>
    </cfRule>
  </conditionalFormatting>
  <conditionalFormatting sqref="P78:V78">
    <cfRule type="expression" dxfId="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77297BF-044D-4A3A-AA71-EAB71A25CC3B}">
          <x14:formula1>
            <xm:f>始業時刻リスト!$A$1:$A$12</xm:f>
          </x14:formula1>
          <xm:sqref>E69 E43 E13 E15 E35 E23 E19 E53 E37 E21 E29 E31 E27 E63 E47 E65 E17 E61 E45 E49 E41 E67 E51 E55 E57 E33 E25 E11 E39 E59 E9</xm:sqref>
        </x14:dataValidation>
        <x14:dataValidation type="list" allowBlank="1" showInputMessage="1" xr:uid="{AA963592-E250-4E74-B5AE-4D065E24BF23}">
          <x14:formula1>
            <xm:f>始業時刻リスト!$A$1:$A$14</xm:f>
          </x14:formula1>
          <xm:sqref>D41 D11 D13 D15 D17 D19 D21 D23 D25 D27 D29 D31 D33 D69 D35 D37 D39 D43 D45 D47 D49 D51 D53 D55 D57 D59 D61 D63 D65 D67 D9</xm:sqref>
        </x14:dataValidation>
        <x14:dataValidation type="list" allowBlank="1" showInputMessage="1" xr:uid="{90D3ADCD-B26D-49CB-8810-08F0556D4CE4}">
          <x14:formula1>
            <xm:f>休暇等リスト!$A$1:$A$14</xm:f>
          </x14:formula1>
          <xm:sqref>I9:I70 K9:K70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110-0E04-4614-A8A6-E242BB5E1F4F}">
  <sheetPr>
    <tabColor theme="8" tint="0.59999389629810485"/>
  </sheetPr>
  <dimension ref="A2:C3"/>
  <sheetViews>
    <sheetView workbookViewId="0">
      <selection activeCell="G8" sqref="G8"/>
    </sheetView>
  </sheetViews>
  <sheetFormatPr defaultRowHeight="13.5"/>
  <cols>
    <col min="1" max="1" width="17.375" customWidth="1"/>
    <col min="2" max="2" width="15.625" customWidth="1"/>
  </cols>
  <sheetData>
    <row r="2" spans="1:3">
      <c r="A2" s="33" t="s">
        <v>81</v>
      </c>
      <c r="B2" s="33"/>
    </row>
    <row r="3" spans="1:3">
      <c r="A3" s="33" t="s">
        <v>82</v>
      </c>
      <c r="B3" s="33" t="s">
        <v>242</v>
      </c>
      <c r="C3" t="s">
        <v>243</v>
      </c>
    </row>
  </sheetData>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AD77"/>
  <sheetViews>
    <sheetView workbookViewId="0">
      <selection activeCell="C23" sqref="C23"/>
    </sheetView>
  </sheetViews>
  <sheetFormatPr defaultRowHeight="13.5"/>
  <cols>
    <col min="1" max="5" width="8.625" style="5" customWidth="1"/>
    <col min="6" max="7" width="8.625" style="5" hidden="1" customWidth="1"/>
    <col min="8" max="14" width="8.625" style="5" customWidth="1"/>
    <col min="15" max="18" width="8.625" style="5" hidden="1" customWidth="1"/>
    <col min="19" max="19" width="50.625" style="5" hidden="1" customWidth="1"/>
    <col min="20" max="23" width="8.625" style="17" hidden="1" customWidth="1"/>
    <col min="24" max="24" width="0" style="5" hidden="1" customWidth="1"/>
    <col min="25" max="26" width="0" style="20" hidden="1" customWidth="1"/>
    <col min="27" max="27" width="0" style="23" hidden="1" customWidth="1"/>
    <col min="28" max="28" width="55" style="25" hidden="1" customWidth="1"/>
    <col min="29" max="29" width="7.625" style="5" hidden="1" customWidth="1"/>
    <col min="30" max="30" width="0" style="5" hidden="1" customWidth="1"/>
    <col min="31" max="16384" width="9" style="5"/>
  </cols>
  <sheetData>
    <row r="1" spans="1:30" ht="20.100000000000001" customHeight="1">
      <c r="A1" s="5" t="s">
        <v>44</v>
      </c>
    </row>
    <row r="2" spans="1:30" ht="20.100000000000001" customHeight="1">
      <c r="A2" s="485" t="s">
        <v>28</v>
      </c>
      <c r="B2" s="486"/>
      <c r="C2" s="483"/>
      <c r="D2" s="484"/>
      <c r="E2" s="484"/>
      <c r="F2" s="13"/>
      <c r="G2" s="13"/>
      <c r="H2" s="13"/>
      <c r="I2" s="13"/>
      <c r="J2" s="13"/>
      <c r="K2" s="13"/>
      <c r="L2" s="13"/>
      <c r="M2" s="13"/>
      <c r="N2" s="13"/>
      <c r="O2" s="13"/>
      <c r="P2" s="13"/>
      <c r="Q2" s="13"/>
      <c r="R2" s="13"/>
      <c r="S2" s="13"/>
    </row>
    <row r="3" spans="1:30" ht="20.100000000000001" customHeight="1">
      <c r="A3" s="487" t="s">
        <v>45</v>
      </c>
      <c r="B3" s="488"/>
      <c r="C3" s="483" t="e">
        <f>VLOOKUP(C5,勤怠シート!$1:$1048576,3,FALSE)</f>
        <v>#N/A</v>
      </c>
      <c r="D3" s="484"/>
      <c r="E3" s="484"/>
      <c r="F3" s="13"/>
      <c r="G3" s="13"/>
      <c r="H3" s="13"/>
      <c r="I3" s="13"/>
      <c r="J3" s="13"/>
      <c r="K3" s="13"/>
      <c r="L3" s="13"/>
      <c r="M3" s="13"/>
      <c r="N3" s="13"/>
      <c r="O3" s="13"/>
      <c r="P3" s="13"/>
      <c r="Q3" s="13"/>
      <c r="R3" s="13"/>
      <c r="S3" s="13"/>
    </row>
    <row r="4" spans="1:30" ht="20.100000000000001" customHeight="1">
      <c r="A4" s="487" t="s">
        <v>30</v>
      </c>
      <c r="B4" s="488"/>
      <c r="C4" s="483" t="e">
        <f>VLOOKUP(C5,勤怠シート!$1:$1048576,2,FALSE)</f>
        <v>#N/A</v>
      </c>
      <c r="D4" s="484"/>
      <c r="E4" s="484"/>
      <c r="F4" s="13"/>
      <c r="G4" s="13"/>
      <c r="H4" s="13" t="s">
        <v>225</v>
      </c>
      <c r="I4" s="13"/>
      <c r="J4" s="13"/>
      <c r="K4" s="13"/>
      <c r="L4" s="13"/>
      <c r="M4" s="13"/>
      <c r="N4" s="13"/>
      <c r="O4" s="13"/>
      <c r="P4" s="13"/>
      <c r="Q4" s="13"/>
      <c r="R4" s="13"/>
      <c r="S4" s="13"/>
    </row>
    <row r="5" spans="1:30" ht="20.100000000000001" customHeight="1">
      <c r="A5" s="487" t="s">
        <v>29</v>
      </c>
      <c r="B5" s="488"/>
      <c r="C5" s="483"/>
      <c r="D5" s="484"/>
      <c r="E5" s="484"/>
      <c r="F5" s="13"/>
      <c r="G5" s="13"/>
      <c r="H5" s="13"/>
      <c r="I5" s="13"/>
      <c r="J5" s="13"/>
      <c r="K5" s="13"/>
      <c r="L5" s="13"/>
      <c r="M5" s="13"/>
      <c r="N5" s="13"/>
      <c r="O5" s="13"/>
      <c r="P5" s="13"/>
      <c r="Q5" s="13"/>
      <c r="R5" s="13"/>
      <c r="S5" s="13"/>
    </row>
    <row r="6" spans="1:30" ht="20.100000000000001" customHeight="1" thickBot="1"/>
    <row r="7" spans="1:30" ht="20.100000000000001" customHeight="1">
      <c r="A7" s="5" t="s">
        <v>38</v>
      </c>
      <c r="B7" s="12"/>
      <c r="AB7" s="28" t="s">
        <v>60</v>
      </c>
    </row>
    <row r="8" spans="1:30" s="11" customFormat="1" ht="54.95" customHeight="1">
      <c r="A8" s="14" t="s">
        <v>39</v>
      </c>
      <c r="B8" s="14" t="s">
        <v>57</v>
      </c>
      <c r="C8" s="14" t="s">
        <v>58</v>
      </c>
      <c r="D8" s="14" t="s">
        <v>40</v>
      </c>
      <c r="E8" s="14" t="s">
        <v>41</v>
      </c>
      <c r="F8" s="14" t="s">
        <v>42</v>
      </c>
      <c r="G8" s="14" t="s">
        <v>43</v>
      </c>
      <c r="H8" s="14" t="s">
        <v>146</v>
      </c>
      <c r="I8" s="14" t="s">
        <v>148</v>
      </c>
      <c r="J8" s="14" t="s">
        <v>150</v>
      </c>
      <c r="K8" s="14" t="s">
        <v>152</v>
      </c>
      <c r="L8" s="14" t="s">
        <v>151</v>
      </c>
      <c r="M8" s="14" t="s">
        <v>149</v>
      </c>
      <c r="N8" s="14" t="s">
        <v>153</v>
      </c>
      <c r="O8" s="14" t="s">
        <v>154</v>
      </c>
      <c r="P8" s="14" t="s">
        <v>157</v>
      </c>
      <c r="Q8" s="14" t="s">
        <v>155</v>
      </c>
      <c r="R8" s="14" t="s">
        <v>156</v>
      </c>
      <c r="S8" s="14" t="s">
        <v>147</v>
      </c>
      <c r="T8" s="14" t="s">
        <v>46</v>
      </c>
      <c r="U8" s="14" t="s">
        <v>47</v>
      </c>
      <c r="V8" s="14" t="s">
        <v>48</v>
      </c>
      <c r="W8" s="14" t="s">
        <v>49</v>
      </c>
      <c r="X8" s="16" t="s">
        <v>53</v>
      </c>
      <c r="Y8" s="22" t="s">
        <v>55</v>
      </c>
      <c r="Z8" s="22" t="s">
        <v>56</v>
      </c>
      <c r="AA8" s="27" t="s">
        <v>59</v>
      </c>
      <c r="AB8" s="29"/>
      <c r="AC8" s="11" t="s">
        <v>111</v>
      </c>
      <c r="AD8" s="154" t="s">
        <v>233</v>
      </c>
    </row>
    <row r="9" spans="1:30" ht="20.100000000000001" customHeight="1">
      <c r="A9" s="15" t="s">
        <v>31</v>
      </c>
      <c r="B9" s="34"/>
      <c r="C9" s="34"/>
      <c r="D9" s="226"/>
      <c r="E9" s="226"/>
      <c r="F9" s="35"/>
      <c r="G9" s="35"/>
      <c r="H9" s="35"/>
      <c r="I9" s="34"/>
      <c r="J9" s="34"/>
      <c r="K9" s="19" t="str">
        <f>IF(J9="","",J9-I9)</f>
        <v/>
      </c>
      <c r="L9" s="34"/>
      <c r="M9" s="34"/>
      <c r="N9" s="52" t="str">
        <f>IF(M9="","",M9-L9)</f>
        <v/>
      </c>
      <c r="O9" s="53" t="str">
        <f t="shared" ref="O9:O13" si="0">IF(I9="","",TEXT(I9, "h時mm分"))</f>
        <v/>
      </c>
      <c r="P9" s="53" t="str">
        <f t="shared" ref="P9:P13" si="1">IF(J9="","",TEXT(J9, "h時mm分"))</f>
        <v/>
      </c>
      <c r="Q9" s="53" t="str">
        <f t="shared" ref="Q9:Q13" si="2">IF(L9="","",TEXT(L9, "h時mm分"))</f>
        <v/>
      </c>
      <c r="R9" s="53" t="str">
        <f t="shared" ref="R9:R13" si="3">IF(M9="","",TEXT(M9, "h時mm分"))</f>
        <v/>
      </c>
      <c r="S9" s="52" t="str">
        <f>IF(H9="","",IF(Q9="",H9&amp;O9&amp;"～"&amp;P9,IF(O9="",H9&amp;Q9&amp;"～"&amp;R9,H9&amp;O9&amp;"～"&amp;P9&amp;"　"&amp;Q9&amp;"～"&amp;R9)))</f>
        <v/>
      </c>
      <c r="T9" s="19">
        <f>C9-B9-U9-V9</f>
        <v>0</v>
      </c>
      <c r="U9" s="19">
        <f t="shared" ref="U9:U15" si="4">E9-D9</f>
        <v>0</v>
      </c>
      <c r="V9" s="19">
        <f t="shared" ref="V9:V15" si="5">G9-F9</f>
        <v>0</v>
      </c>
      <c r="W9" s="19" t="str">
        <f>IF(U9+V9=0,"",U9+V9)</f>
        <v/>
      </c>
      <c r="X9" s="36" t="str">
        <f t="shared" ref="X9:X16" si="6">IF(B9="","",IF(T9&lt;TIME(7,45,0),1,""))</f>
        <v/>
      </c>
      <c r="Y9" s="19" t="str">
        <f t="shared" ref="Y9:Y15" si="7">IF(B9="","",IF(B9&lt;TIME(5,0,0),TIME(5,0,0)-B9,0))</f>
        <v/>
      </c>
      <c r="Z9" s="19" t="str">
        <f t="shared" ref="Z9:Z15" si="8">IF(C9="","",IF(C9&gt;TIME(22,0,0),C9-TIME(22,0,0),0))</f>
        <v/>
      </c>
      <c r="AA9" s="37" t="str">
        <f t="shared" ref="AA9:AA15" si="9">IF(B9="","",IF(Y9+Z9&gt;0,Y9+Z9,""))</f>
        <v/>
      </c>
      <c r="AB9" s="30">
        <v>1</v>
      </c>
      <c r="AC9" s="5">
        <f>IF(AND(B9="",C9=""),2,0)</f>
        <v>2</v>
      </c>
      <c r="AD9" s="155">
        <f>IF(AND(B9&gt;0,D9=""),1,0)</f>
        <v>0</v>
      </c>
    </row>
    <row r="10" spans="1:30" ht="20.100000000000001" customHeight="1">
      <c r="A10" s="15" t="s">
        <v>32</v>
      </c>
      <c r="B10" s="34"/>
      <c r="C10" s="34"/>
      <c r="D10" s="226"/>
      <c r="E10" s="226"/>
      <c r="F10" s="35"/>
      <c r="G10" s="35"/>
      <c r="H10" s="35"/>
      <c r="I10" s="34"/>
      <c r="J10" s="34"/>
      <c r="K10" s="19" t="str">
        <f t="shared" ref="K10:K15" si="10">IF(J10="","",J10-I10)</f>
        <v/>
      </c>
      <c r="L10" s="34"/>
      <c r="M10" s="34"/>
      <c r="N10" s="52" t="str">
        <f t="shared" ref="N10:N15" si="11">IF(M10="","",M10-L10)</f>
        <v/>
      </c>
      <c r="O10" s="53" t="str">
        <f t="shared" si="0"/>
        <v/>
      </c>
      <c r="P10" s="53" t="str">
        <f t="shared" si="1"/>
        <v/>
      </c>
      <c r="Q10" s="53" t="str">
        <f t="shared" si="2"/>
        <v/>
      </c>
      <c r="R10" s="53" t="str">
        <f t="shared" si="3"/>
        <v/>
      </c>
      <c r="S10" s="52" t="str">
        <f>IF(H10="","",IF(Q10="",H10&amp;O10&amp;"～"&amp;P10,IF(O10="",H10&amp;Q10&amp;"～"&amp;R10,H10&amp;O10&amp;"～"&amp;P10&amp;"　"&amp;Q10&amp;"～"&amp;R10)))</f>
        <v/>
      </c>
      <c r="T10" s="19">
        <f t="shared" ref="T10:T15" si="12">C10-B10-U10-V10</f>
        <v>0</v>
      </c>
      <c r="U10" s="19">
        <f t="shared" si="4"/>
        <v>0</v>
      </c>
      <c r="V10" s="19">
        <f t="shared" si="5"/>
        <v>0</v>
      </c>
      <c r="W10" s="19" t="str">
        <f t="shared" ref="W10:W15" si="13">IF(U10+V10=0,"",U10+V10)</f>
        <v/>
      </c>
      <c r="X10" s="36" t="str">
        <f t="shared" si="6"/>
        <v/>
      </c>
      <c r="Y10" s="19" t="str">
        <f t="shared" si="7"/>
        <v/>
      </c>
      <c r="Z10" s="19" t="str">
        <f t="shared" si="8"/>
        <v/>
      </c>
      <c r="AA10" s="37" t="str">
        <f t="shared" si="9"/>
        <v/>
      </c>
      <c r="AB10" s="30">
        <v>1</v>
      </c>
      <c r="AC10" s="5">
        <f>IF(AND(B10="",C10=""),2,0)</f>
        <v>2</v>
      </c>
      <c r="AD10" s="155">
        <f t="shared" ref="AD10:AD15" si="14">IF(AND(B10&gt;0,D10=""),1,0)</f>
        <v>0</v>
      </c>
    </row>
    <row r="11" spans="1:30" ht="20.100000000000001" customHeight="1">
      <c r="A11" s="15" t="s">
        <v>33</v>
      </c>
      <c r="B11" s="34"/>
      <c r="C11" s="34"/>
      <c r="D11" s="226"/>
      <c r="E11" s="226"/>
      <c r="F11" s="35"/>
      <c r="G11" s="35"/>
      <c r="H11" s="35"/>
      <c r="I11" s="34"/>
      <c r="J11" s="34"/>
      <c r="K11" s="19" t="str">
        <f t="shared" si="10"/>
        <v/>
      </c>
      <c r="L11" s="34"/>
      <c r="M11" s="34"/>
      <c r="N11" s="52" t="str">
        <f t="shared" si="11"/>
        <v/>
      </c>
      <c r="O11" s="53" t="str">
        <f t="shared" si="0"/>
        <v/>
      </c>
      <c r="P11" s="53" t="str">
        <f t="shared" si="1"/>
        <v/>
      </c>
      <c r="Q11" s="53" t="str">
        <f t="shared" si="2"/>
        <v/>
      </c>
      <c r="R11" s="53" t="str">
        <f t="shared" si="3"/>
        <v/>
      </c>
      <c r="S11" s="52" t="str">
        <f t="shared" ref="S11:S14" si="15">IF(H11="","",IF(Q11="",H11&amp;O11&amp;"～"&amp;P11,IF(O11="",H11&amp;Q11&amp;"～"&amp;R11,H11&amp;O11&amp;"～"&amp;P11&amp;"　"&amp;Q11&amp;"～"&amp;R11)))</f>
        <v/>
      </c>
      <c r="T11" s="19">
        <f t="shared" si="12"/>
        <v>0</v>
      </c>
      <c r="U11" s="19">
        <f t="shared" si="4"/>
        <v>0</v>
      </c>
      <c r="V11" s="19">
        <f t="shared" si="5"/>
        <v>0</v>
      </c>
      <c r="W11" s="19" t="str">
        <f t="shared" si="13"/>
        <v/>
      </c>
      <c r="X11" s="36" t="str">
        <f t="shared" si="6"/>
        <v/>
      </c>
      <c r="Y11" s="19" t="str">
        <f t="shared" si="7"/>
        <v/>
      </c>
      <c r="Z11" s="19" t="str">
        <f t="shared" si="8"/>
        <v/>
      </c>
      <c r="AA11" s="37" t="str">
        <f t="shared" si="9"/>
        <v/>
      </c>
      <c r="AB11" s="30">
        <v>1</v>
      </c>
      <c r="AC11" s="5">
        <f t="shared" ref="AC11:AC15" si="16">IF(AND(B11="",C11=""),2,0)</f>
        <v>2</v>
      </c>
      <c r="AD11" s="155">
        <f t="shared" si="14"/>
        <v>0</v>
      </c>
    </row>
    <row r="12" spans="1:30" ht="20.100000000000001" customHeight="1">
      <c r="A12" s="15" t="s">
        <v>34</v>
      </c>
      <c r="B12" s="34"/>
      <c r="C12" s="34"/>
      <c r="D12" s="226"/>
      <c r="E12" s="226"/>
      <c r="F12" s="35"/>
      <c r="G12" s="35"/>
      <c r="H12" s="35"/>
      <c r="I12" s="34"/>
      <c r="J12" s="34"/>
      <c r="K12" s="19" t="str">
        <f t="shared" si="10"/>
        <v/>
      </c>
      <c r="L12" s="34"/>
      <c r="M12" s="34"/>
      <c r="N12" s="52" t="str">
        <f t="shared" si="11"/>
        <v/>
      </c>
      <c r="O12" s="53" t="str">
        <f t="shared" si="0"/>
        <v/>
      </c>
      <c r="P12" s="53" t="str">
        <f t="shared" si="1"/>
        <v/>
      </c>
      <c r="Q12" s="53" t="str">
        <f t="shared" si="2"/>
        <v/>
      </c>
      <c r="R12" s="53" t="str">
        <f t="shared" si="3"/>
        <v/>
      </c>
      <c r="S12" s="52" t="str">
        <f t="shared" si="15"/>
        <v/>
      </c>
      <c r="T12" s="19">
        <f t="shared" si="12"/>
        <v>0</v>
      </c>
      <c r="U12" s="19">
        <f t="shared" si="4"/>
        <v>0</v>
      </c>
      <c r="V12" s="19">
        <f t="shared" si="5"/>
        <v>0</v>
      </c>
      <c r="W12" s="19" t="str">
        <f t="shared" si="13"/>
        <v/>
      </c>
      <c r="X12" s="36" t="str">
        <f t="shared" si="6"/>
        <v/>
      </c>
      <c r="Y12" s="19" t="str">
        <f t="shared" si="7"/>
        <v/>
      </c>
      <c r="Z12" s="19" t="str">
        <f t="shared" si="8"/>
        <v/>
      </c>
      <c r="AA12" s="37" t="str">
        <f t="shared" si="9"/>
        <v/>
      </c>
      <c r="AB12" s="30">
        <v>1</v>
      </c>
      <c r="AC12" s="5">
        <f t="shared" si="16"/>
        <v>2</v>
      </c>
      <c r="AD12" s="155">
        <f t="shared" si="14"/>
        <v>0</v>
      </c>
    </row>
    <row r="13" spans="1:30" ht="20.100000000000001" customHeight="1">
      <c r="A13" s="15" t="s">
        <v>35</v>
      </c>
      <c r="B13" s="34"/>
      <c r="C13" s="34"/>
      <c r="D13" s="226"/>
      <c r="E13" s="226"/>
      <c r="F13" s="35"/>
      <c r="G13" s="35"/>
      <c r="H13" s="35"/>
      <c r="I13" s="34"/>
      <c r="J13" s="34"/>
      <c r="K13" s="19" t="str">
        <f t="shared" si="10"/>
        <v/>
      </c>
      <c r="L13" s="34"/>
      <c r="M13" s="34"/>
      <c r="N13" s="52" t="str">
        <f t="shared" si="11"/>
        <v/>
      </c>
      <c r="O13" s="53" t="str">
        <f t="shared" si="0"/>
        <v/>
      </c>
      <c r="P13" s="53" t="str">
        <f t="shared" si="1"/>
        <v/>
      </c>
      <c r="Q13" s="53" t="str">
        <f t="shared" si="2"/>
        <v/>
      </c>
      <c r="R13" s="53" t="str">
        <f t="shared" si="3"/>
        <v/>
      </c>
      <c r="S13" s="52" t="str">
        <f t="shared" si="15"/>
        <v/>
      </c>
      <c r="T13" s="19">
        <f t="shared" si="12"/>
        <v>0</v>
      </c>
      <c r="U13" s="19">
        <f t="shared" si="4"/>
        <v>0</v>
      </c>
      <c r="V13" s="19">
        <f t="shared" si="5"/>
        <v>0</v>
      </c>
      <c r="W13" s="19" t="str">
        <f t="shared" si="13"/>
        <v/>
      </c>
      <c r="X13" s="36" t="str">
        <f t="shared" si="6"/>
        <v/>
      </c>
      <c r="Y13" s="19" t="str">
        <f t="shared" si="7"/>
        <v/>
      </c>
      <c r="Z13" s="19" t="str">
        <f t="shared" si="8"/>
        <v/>
      </c>
      <c r="AA13" s="37" t="str">
        <f t="shared" si="9"/>
        <v/>
      </c>
      <c r="AB13" s="30">
        <v>1</v>
      </c>
      <c r="AC13" s="5">
        <f t="shared" si="16"/>
        <v>2</v>
      </c>
      <c r="AD13" s="155">
        <f t="shared" si="14"/>
        <v>0</v>
      </c>
    </row>
    <row r="14" spans="1:30" ht="20.100000000000001" customHeight="1">
      <c r="A14" s="15" t="s">
        <v>36</v>
      </c>
      <c r="B14" s="35"/>
      <c r="C14" s="35"/>
      <c r="D14" s="35"/>
      <c r="E14" s="35"/>
      <c r="F14" s="35"/>
      <c r="G14" s="35"/>
      <c r="H14" s="35"/>
      <c r="I14" s="34"/>
      <c r="J14" s="34"/>
      <c r="K14" s="19" t="str">
        <f t="shared" si="10"/>
        <v/>
      </c>
      <c r="L14" s="34"/>
      <c r="M14" s="34"/>
      <c r="N14" s="52" t="str">
        <f t="shared" si="11"/>
        <v/>
      </c>
      <c r="O14" s="53" t="str">
        <f>IF(I14="","",TEXT(I14, "h時mm分"))</f>
        <v/>
      </c>
      <c r="P14" s="53" t="str">
        <f>IF(J14="","",TEXT(J14, "h時mm分"))</f>
        <v/>
      </c>
      <c r="Q14" s="53" t="str">
        <f>IF(L14="","",TEXT(L14, "h時mm分"))</f>
        <v/>
      </c>
      <c r="R14" s="53" t="str">
        <f>IF(M14="","",TEXT(M14, "h時mm分"))</f>
        <v/>
      </c>
      <c r="S14" s="52" t="str">
        <f t="shared" si="15"/>
        <v/>
      </c>
      <c r="T14" s="19">
        <f t="shared" si="12"/>
        <v>0</v>
      </c>
      <c r="U14" s="19">
        <f t="shared" si="4"/>
        <v>0</v>
      </c>
      <c r="V14" s="19">
        <f t="shared" si="5"/>
        <v>0</v>
      </c>
      <c r="W14" s="19" t="str">
        <f t="shared" si="13"/>
        <v/>
      </c>
      <c r="X14" s="36" t="str">
        <f t="shared" si="6"/>
        <v/>
      </c>
      <c r="Y14" s="19" t="str">
        <f t="shared" si="7"/>
        <v/>
      </c>
      <c r="Z14" s="19" t="str">
        <f t="shared" si="8"/>
        <v/>
      </c>
      <c r="AA14" s="37" t="str">
        <f t="shared" si="9"/>
        <v/>
      </c>
      <c r="AB14" s="30">
        <v>1</v>
      </c>
      <c r="AC14" s="5">
        <f t="shared" si="16"/>
        <v>2</v>
      </c>
      <c r="AD14" s="155">
        <f t="shared" si="14"/>
        <v>0</v>
      </c>
    </row>
    <row r="15" spans="1:30" ht="20.100000000000001" customHeight="1" thickBot="1">
      <c r="A15" s="15" t="s">
        <v>37</v>
      </c>
      <c r="B15" s="35"/>
      <c r="C15" s="35"/>
      <c r="D15" s="35"/>
      <c r="E15" s="35"/>
      <c r="F15" s="35"/>
      <c r="G15" s="35"/>
      <c r="H15" s="35"/>
      <c r="I15" s="34"/>
      <c r="J15" s="34"/>
      <c r="K15" s="19" t="str">
        <f t="shared" si="10"/>
        <v/>
      </c>
      <c r="L15" s="34"/>
      <c r="M15" s="34"/>
      <c r="N15" s="52" t="str">
        <f t="shared" si="11"/>
        <v/>
      </c>
      <c r="O15" s="53" t="str">
        <f>IF(I15="","",TEXT(I15, "h時mm分"))</f>
        <v/>
      </c>
      <c r="P15" s="53" t="str">
        <f>IF(J15="","",TEXT(J15, "h時mm分"))</f>
        <v/>
      </c>
      <c r="Q15" s="53" t="str">
        <f>IF(L15="","",TEXT(L15, "h時mm分"))</f>
        <v/>
      </c>
      <c r="R15" s="53" t="str">
        <f>IF(M15="","",TEXT(M15, "h時mm分"))</f>
        <v/>
      </c>
      <c r="S15" s="52" t="str">
        <f>IF(H15="","",IF(Q15="",H15&amp;O15&amp;"～"&amp;P15,IF(O15="",H15&amp;Q15&amp;"～"&amp;R15,H15&amp;O15&amp;"～"&amp;P15&amp;"　"&amp;Q15&amp;"～"&amp;R15)))</f>
        <v/>
      </c>
      <c r="T15" s="19">
        <f t="shared" si="12"/>
        <v>0</v>
      </c>
      <c r="U15" s="19">
        <f t="shared" si="4"/>
        <v>0</v>
      </c>
      <c r="V15" s="19">
        <f t="shared" si="5"/>
        <v>0</v>
      </c>
      <c r="W15" s="19" t="str">
        <f t="shared" si="13"/>
        <v/>
      </c>
      <c r="X15" s="36" t="str">
        <f t="shared" si="6"/>
        <v/>
      </c>
      <c r="Y15" s="19" t="str">
        <f t="shared" si="7"/>
        <v/>
      </c>
      <c r="Z15" s="19" t="str">
        <f t="shared" si="8"/>
        <v/>
      </c>
      <c r="AA15" s="37" t="str">
        <f t="shared" si="9"/>
        <v/>
      </c>
      <c r="AB15" s="31">
        <v>1</v>
      </c>
      <c r="AC15" s="5">
        <f t="shared" si="16"/>
        <v>2</v>
      </c>
      <c r="AD15" s="155">
        <f t="shared" si="14"/>
        <v>0</v>
      </c>
    </row>
    <row r="16" spans="1:30" s="8" customFormat="1" ht="16.5" customHeight="1">
      <c r="A16" s="6"/>
      <c r="B16" s="7"/>
      <c r="C16" s="7"/>
      <c r="D16" s="7"/>
      <c r="E16" s="7"/>
      <c r="F16" s="7"/>
      <c r="G16" s="7"/>
      <c r="H16" s="9"/>
      <c r="I16" s="9"/>
      <c r="J16" s="9"/>
      <c r="K16" s="9"/>
      <c r="L16" s="9"/>
      <c r="M16" s="9"/>
      <c r="N16" s="9"/>
      <c r="O16" s="9"/>
      <c r="P16" s="9"/>
      <c r="Q16" s="9"/>
      <c r="R16" s="9"/>
      <c r="S16" s="9"/>
      <c r="T16" s="56">
        <f>SUM(T9:T15)</f>
        <v>0</v>
      </c>
      <c r="U16" s="18"/>
      <c r="V16" s="18"/>
      <c r="W16" s="18"/>
      <c r="X16" s="57" t="str">
        <f t="shared" si="6"/>
        <v/>
      </c>
      <c r="Y16" s="21"/>
      <c r="Z16" s="21"/>
      <c r="AA16" s="24"/>
      <c r="AB16" s="26"/>
    </row>
    <row r="17" spans="2:28" s="8" customFormat="1" ht="16.5" customHeight="1">
      <c r="B17" s="9"/>
      <c r="C17" s="9"/>
      <c r="D17" s="9"/>
      <c r="E17" s="9"/>
      <c r="F17" s="9"/>
      <c r="G17" s="9"/>
      <c r="H17" s="9"/>
      <c r="I17" s="9"/>
      <c r="J17" s="9"/>
      <c r="K17" s="9"/>
      <c r="L17" s="9"/>
      <c r="M17" s="9"/>
      <c r="N17" s="9"/>
      <c r="O17" s="9"/>
      <c r="P17" s="9"/>
      <c r="Q17" s="9"/>
      <c r="R17" s="9"/>
      <c r="S17" s="9"/>
      <c r="T17" s="18"/>
      <c r="U17" s="18"/>
      <c r="V17" s="18"/>
      <c r="W17" s="18"/>
      <c r="Y17" s="21"/>
      <c r="Z17" s="21"/>
      <c r="AA17" s="24"/>
      <c r="AB17" s="26"/>
    </row>
    <row r="18" spans="2:28" s="8" customFormat="1" ht="16.5" customHeight="1">
      <c r="B18" s="9"/>
      <c r="C18" s="9"/>
      <c r="D18" s="9"/>
      <c r="E18" s="9"/>
      <c r="F18" s="9"/>
      <c r="G18" s="9"/>
      <c r="H18" s="9"/>
      <c r="I18" s="9"/>
      <c r="J18" s="9"/>
      <c r="K18" s="9"/>
      <c r="L18" s="9"/>
      <c r="M18" s="9"/>
      <c r="N18" s="9"/>
      <c r="O18" s="9"/>
      <c r="P18" s="9"/>
      <c r="Q18" s="9"/>
      <c r="R18" s="9"/>
      <c r="S18" s="9"/>
      <c r="T18" s="18"/>
      <c r="U18" s="18"/>
      <c r="V18" s="18"/>
      <c r="W18" s="18"/>
      <c r="Y18" s="21"/>
      <c r="Z18" s="21"/>
      <c r="AA18" s="24"/>
      <c r="AB18" s="26"/>
    </row>
    <row r="19" spans="2:28" s="8" customFormat="1" ht="16.5" customHeight="1">
      <c r="B19" s="10"/>
      <c r="C19" s="10"/>
      <c r="D19" s="10"/>
      <c r="E19" s="10"/>
      <c r="F19" s="10"/>
      <c r="G19" s="10"/>
      <c r="H19" s="10"/>
      <c r="I19" s="10"/>
      <c r="J19" s="10"/>
      <c r="K19" s="10"/>
      <c r="L19" s="10"/>
      <c r="M19" s="10"/>
      <c r="N19" s="10"/>
      <c r="O19" s="10"/>
      <c r="P19" s="10"/>
      <c r="Q19" s="10"/>
      <c r="R19" s="10"/>
      <c r="S19" s="10"/>
      <c r="T19" s="18"/>
      <c r="U19" s="18"/>
      <c r="V19" s="18"/>
      <c r="W19" s="18"/>
      <c r="Y19" s="21"/>
      <c r="Z19" s="21"/>
      <c r="AA19" s="24"/>
      <c r="AB19" s="26"/>
    </row>
    <row r="20" spans="2:28" s="8" customFormat="1" ht="16.5" customHeight="1">
      <c r="B20" s="10"/>
      <c r="C20" s="10"/>
      <c r="D20" s="10"/>
      <c r="E20" s="10"/>
      <c r="F20" s="10"/>
      <c r="G20" s="10"/>
      <c r="H20" s="10"/>
      <c r="I20" s="10"/>
      <c r="J20" s="10"/>
      <c r="K20" s="10"/>
      <c r="L20" s="10"/>
      <c r="M20" s="10"/>
      <c r="N20" s="10"/>
      <c r="O20" s="10"/>
      <c r="P20" s="10"/>
      <c r="Q20" s="10"/>
      <c r="R20" s="10"/>
      <c r="S20" s="10"/>
      <c r="T20" s="18"/>
      <c r="U20" s="18"/>
      <c r="V20" s="18"/>
      <c r="W20" s="18"/>
      <c r="Y20" s="21"/>
      <c r="Z20" s="21"/>
      <c r="AA20" s="24"/>
      <c r="AB20" s="26"/>
    </row>
    <row r="21" spans="2:28" s="8" customFormat="1" ht="16.5" customHeight="1">
      <c r="B21" s="10"/>
      <c r="C21" s="10"/>
      <c r="D21" s="10"/>
      <c r="E21" s="10"/>
      <c r="F21" s="10"/>
      <c r="G21" s="10"/>
      <c r="H21" s="10"/>
      <c r="I21" s="10"/>
      <c r="J21" s="10"/>
      <c r="K21" s="10"/>
      <c r="L21" s="10"/>
      <c r="M21" s="10"/>
      <c r="N21" s="10"/>
      <c r="O21" s="10"/>
      <c r="P21" s="10"/>
      <c r="Q21" s="10"/>
      <c r="R21" s="10"/>
      <c r="S21" s="10"/>
      <c r="T21" s="18"/>
      <c r="U21" s="18"/>
      <c r="V21" s="18"/>
      <c r="W21" s="18"/>
      <c r="Y21" s="21"/>
      <c r="Z21" s="21"/>
      <c r="AA21" s="24"/>
      <c r="AB21" s="26"/>
    </row>
    <row r="22" spans="2:28" s="8" customFormat="1" ht="16.5" customHeight="1">
      <c r="B22" s="10"/>
      <c r="C22" s="10"/>
      <c r="D22" s="10"/>
      <c r="E22" s="10"/>
      <c r="F22" s="10"/>
      <c r="G22" s="10"/>
      <c r="H22" s="10"/>
      <c r="I22" s="10"/>
      <c r="J22" s="10"/>
      <c r="K22" s="10"/>
      <c r="L22" s="10"/>
      <c r="M22" s="10"/>
      <c r="N22" s="10"/>
      <c r="O22" s="10"/>
      <c r="P22" s="10"/>
      <c r="Q22" s="10"/>
      <c r="R22" s="10"/>
      <c r="S22" s="10"/>
      <c r="T22" s="18"/>
      <c r="U22" s="18"/>
      <c r="V22" s="18"/>
      <c r="W22" s="18"/>
      <c r="Y22" s="21"/>
      <c r="Z22" s="21"/>
      <c r="AA22" s="24"/>
      <c r="AB22" s="26"/>
    </row>
    <row r="23" spans="2:28" s="8" customFormat="1" ht="16.5" customHeight="1">
      <c r="B23" s="10"/>
      <c r="C23" s="10"/>
      <c r="D23" s="10"/>
      <c r="E23" s="10"/>
      <c r="F23" s="10"/>
      <c r="G23" s="10"/>
      <c r="H23" s="10"/>
      <c r="I23" s="10"/>
      <c r="J23" s="10"/>
      <c r="K23" s="10"/>
      <c r="L23" s="10"/>
      <c r="M23" s="10"/>
      <c r="N23" s="10"/>
      <c r="O23" s="10"/>
      <c r="P23" s="10"/>
      <c r="Q23" s="10"/>
      <c r="R23" s="10"/>
      <c r="S23" s="10"/>
      <c r="T23" s="18"/>
      <c r="U23" s="18"/>
      <c r="V23" s="18"/>
      <c r="W23" s="18"/>
      <c r="Y23" s="21"/>
      <c r="Z23" s="21"/>
      <c r="AA23" s="24"/>
      <c r="AB23" s="26"/>
    </row>
    <row r="24" spans="2:28" s="8" customFormat="1" ht="16.5" customHeight="1">
      <c r="B24" s="10"/>
      <c r="C24" s="10"/>
      <c r="D24" s="10"/>
      <c r="E24" s="10"/>
      <c r="F24" s="10"/>
      <c r="G24" s="10"/>
      <c r="H24" s="10"/>
      <c r="I24" s="10"/>
      <c r="J24" s="10"/>
      <c r="K24" s="10"/>
      <c r="L24" s="10"/>
      <c r="M24" s="10"/>
      <c r="N24" s="10"/>
      <c r="O24" s="10"/>
      <c r="P24" s="10"/>
      <c r="Q24" s="10"/>
      <c r="R24" s="10"/>
      <c r="S24" s="10"/>
      <c r="T24" s="18"/>
      <c r="U24" s="18"/>
      <c r="V24" s="18"/>
      <c r="W24" s="18"/>
      <c r="Y24" s="21"/>
      <c r="Z24" s="21"/>
      <c r="AA24" s="24"/>
      <c r="AB24" s="26"/>
    </row>
    <row r="25" spans="2:28" s="8" customFormat="1" ht="16.5" customHeight="1">
      <c r="B25" s="10"/>
      <c r="C25" s="10"/>
      <c r="D25" s="10"/>
      <c r="E25" s="10"/>
      <c r="F25" s="10"/>
      <c r="G25" s="10"/>
      <c r="H25" s="10"/>
      <c r="I25" s="10"/>
      <c r="J25" s="10"/>
      <c r="K25" s="10"/>
      <c r="L25" s="10"/>
      <c r="M25" s="10"/>
      <c r="N25" s="10"/>
      <c r="O25" s="10"/>
      <c r="P25" s="10"/>
      <c r="Q25" s="10"/>
      <c r="R25" s="10"/>
      <c r="S25" s="10"/>
      <c r="T25" s="18"/>
      <c r="U25" s="18"/>
      <c r="V25" s="18"/>
      <c r="W25" s="18"/>
      <c r="Y25" s="21"/>
      <c r="Z25" s="21"/>
      <c r="AA25" s="24"/>
      <c r="AB25" s="26"/>
    </row>
    <row r="26" spans="2:28" s="8" customFormat="1" ht="16.5" customHeight="1">
      <c r="B26" s="10"/>
      <c r="C26" s="10"/>
      <c r="D26" s="10"/>
      <c r="E26" s="10"/>
      <c r="F26" s="10"/>
      <c r="G26" s="10"/>
      <c r="H26" s="10"/>
      <c r="I26" s="10"/>
      <c r="J26" s="10"/>
      <c r="K26" s="10"/>
      <c r="L26" s="10"/>
      <c r="M26" s="10"/>
      <c r="N26" s="10"/>
      <c r="O26" s="10"/>
      <c r="P26" s="10"/>
      <c r="Q26" s="10"/>
      <c r="R26" s="10"/>
      <c r="S26" s="10"/>
      <c r="T26" s="18"/>
      <c r="U26" s="18"/>
      <c r="V26" s="18"/>
      <c r="W26" s="18"/>
      <c r="Y26" s="21"/>
      <c r="Z26" s="21"/>
      <c r="AA26" s="24"/>
      <c r="AB26" s="26"/>
    </row>
    <row r="27" spans="2:28" s="8" customFormat="1" ht="16.5" customHeight="1">
      <c r="B27" s="10"/>
      <c r="C27" s="10"/>
      <c r="D27" s="10"/>
      <c r="E27" s="10"/>
      <c r="F27" s="10"/>
      <c r="G27" s="10"/>
      <c r="H27" s="10"/>
      <c r="I27" s="10"/>
      <c r="J27" s="10"/>
      <c r="K27" s="10"/>
      <c r="L27" s="10"/>
      <c r="M27" s="10"/>
      <c r="N27" s="10"/>
      <c r="O27" s="10"/>
      <c r="P27" s="10"/>
      <c r="Q27" s="10"/>
      <c r="R27" s="10"/>
      <c r="S27" s="10"/>
      <c r="T27" s="18"/>
      <c r="U27" s="18"/>
      <c r="V27" s="18"/>
      <c r="W27" s="18"/>
      <c r="Y27" s="21"/>
      <c r="Z27" s="21"/>
      <c r="AA27" s="24"/>
      <c r="AB27" s="26"/>
    </row>
    <row r="28" spans="2:28" s="8" customFormat="1" ht="16.5" customHeight="1">
      <c r="B28" s="10"/>
      <c r="C28" s="10"/>
      <c r="D28" s="10"/>
      <c r="E28" s="10"/>
      <c r="F28" s="10"/>
      <c r="G28" s="10"/>
      <c r="H28" s="10"/>
      <c r="I28" s="10"/>
      <c r="J28" s="10"/>
      <c r="K28" s="10"/>
      <c r="L28" s="10"/>
      <c r="M28" s="10"/>
      <c r="N28" s="10"/>
      <c r="O28" s="10"/>
      <c r="P28" s="10"/>
      <c r="Q28" s="10"/>
      <c r="R28" s="10"/>
      <c r="S28" s="10"/>
      <c r="T28" s="18"/>
      <c r="U28" s="18"/>
      <c r="V28" s="18"/>
      <c r="W28" s="18"/>
      <c r="Y28" s="21"/>
      <c r="Z28" s="21"/>
      <c r="AA28" s="24"/>
      <c r="AB28" s="26"/>
    </row>
    <row r="29" spans="2:28" s="8" customFormat="1" ht="16.5" customHeight="1">
      <c r="B29" s="10"/>
      <c r="C29" s="10"/>
      <c r="D29" s="10"/>
      <c r="E29" s="10"/>
      <c r="F29" s="10"/>
      <c r="G29" s="10"/>
      <c r="H29" s="10"/>
      <c r="I29" s="10"/>
      <c r="J29" s="10"/>
      <c r="K29" s="10"/>
      <c r="L29" s="10"/>
      <c r="M29" s="10"/>
      <c r="N29" s="10"/>
      <c r="O29" s="10"/>
      <c r="P29" s="10"/>
      <c r="Q29" s="10"/>
      <c r="R29" s="10"/>
      <c r="S29" s="10"/>
      <c r="T29" s="18"/>
      <c r="U29" s="18"/>
      <c r="V29" s="18"/>
      <c r="W29" s="18"/>
      <c r="Y29" s="21"/>
      <c r="Z29" s="21"/>
      <c r="AA29" s="24"/>
      <c r="AB29" s="26"/>
    </row>
    <row r="30" spans="2:28" s="8" customFormat="1" ht="16.5" customHeight="1">
      <c r="B30" s="10"/>
      <c r="C30" s="10"/>
      <c r="D30" s="10"/>
      <c r="E30" s="10"/>
      <c r="F30" s="10"/>
      <c r="G30" s="10"/>
      <c r="H30" s="10"/>
      <c r="I30" s="10"/>
      <c r="J30" s="10"/>
      <c r="K30" s="10"/>
      <c r="L30" s="10"/>
      <c r="M30" s="10"/>
      <c r="N30" s="10"/>
      <c r="O30" s="10"/>
      <c r="P30" s="10"/>
      <c r="Q30" s="10"/>
      <c r="R30" s="10"/>
      <c r="S30" s="10"/>
      <c r="T30" s="18"/>
      <c r="U30" s="18"/>
      <c r="V30" s="18"/>
      <c r="W30" s="18"/>
      <c r="Y30" s="21"/>
      <c r="Z30" s="21"/>
      <c r="AA30" s="24"/>
      <c r="AB30" s="26"/>
    </row>
    <row r="31" spans="2:28" s="8" customFormat="1" ht="16.5" customHeight="1">
      <c r="B31" s="10"/>
      <c r="C31" s="10"/>
      <c r="D31" s="10"/>
      <c r="E31" s="10"/>
      <c r="F31" s="10"/>
      <c r="G31" s="10"/>
      <c r="H31" s="10"/>
      <c r="I31" s="10"/>
      <c r="J31" s="10"/>
      <c r="K31" s="10"/>
      <c r="L31" s="10"/>
      <c r="M31" s="10"/>
      <c r="N31" s="10"/>
      <c r="O31" s="10"/>
      <c r="P31" s="10"/>
      <c r="Q31" s="10"/>
      <c r="R31" s="10"/>
      <c r="S31" s="10"/>
      <c r="T31" s="18"/>
      <c r="U31" s="18"/>
      <c r="V31" s="18"/>
      <c r="W31" s="18"/>
      <c r="Y31" s="21"/>
      <c r="Z31" s="21"/>
      <c r="AA31" s="24"/>
      <c r="AB31" s="26"/>
    </row>
    <row r="32" spans="2:28" s="8" customFormat="1" ht="16.5" customHeight="1">
      <c r="B32" s="10"/>
      <c r="C32" s="10"/>
      <c r="D32" s="10"/>
      <c r="E32" s="10"/>
      <c r="F32" s="10"/>
      <c r="G32" s="10"/>
      <c r="H32" s="10"/>
      <c r="I32" s="10"/>
      <c r="J32" s="10"/>
      <c r="K32" s="10"/>
      <c r="L32" s="10"/>
      <c r="M32" s="10"/>
      <c r="N32" s="10"/>
      <c r="O32" s="10"/>
      <c r="P32" s="10"/>
      <c r="Q32" s="10"/>
      <c r="R32" s="10"/>
      <c r="S32" s="10"/>
      <c r="T32" s="18"/>
      <c r="U32" s="18"/>
      <c r="V32" s="18"/>
      <c r="W32" s="18"/>
      <c r="Y32" s="21"/>
      <c r="Z32" s="21"/>
      <c r="AA32" s="24"/>
      <c r="AB32" s="26"/>
    </row>
    <row r="33" spans="2:28" s="8" customFormat="1" ht="16.5" customHeight="1">
      <c r="B33" s="10"/>
      <c r="C33" s="10"/>
      <c r="D33" s="10"/>
      <c r="E33" s="10"/>
      <c r="F33" s="10"/>
      <c r="G33" s="10"/>
      <c r="H33" s="10"/>
      <c r="I33" s="10"/>
      <c r="J33" s="10"/>
      <c r="K33" s="10"/>
      <c r="L33" s="10"/>
      <c r="M33" s="10"/>
      <c r="N33" s="10"/>
      <c r="O33" s="10"/>
      <c r="P33" s="10"/>
      <c r="Q33" s="10"/>
      <c r="R33" s="10"/>
      <c r="S33" s="10"/>
      <c r="T33" s="18"/>
      <c r="U33" s="18"/>
      <c r="V33" s="18"/>
      <c r="W33" s="18"/>
      <c r="Y33" s="21"/>
      <c r="Z33" s="21"/>
      <c r="AA33" s="24"/>
      <c r="AB33" s="26"/>
    </row>
    <row r="34" spans="2:28" s="8" customFormat="1" ht="16.5" customHeight="1">
      <c r="B34" s="10"/>
      <c r="C34" s="10"/>
      <c r="D34" s="10"/>
      <c r="E34" s="10"/>
      <c r="F34" s="10"/>
      <c r="G34" s="10"/>
      <c r="H34" s="10"/>
      <c r="I34" s="10"/>
      <c r="J34" s="10"/>
      <c r="K34" s="10"/>
      <c r="L34" s="10"/>
      <c r="M34" s="10"/>
      <c r="N34" s="10"/>
      <c r="O34" s="10"/>
      <c r="P34" s="10"/>
      <c r="Q34" s="10"/>
      <c r="R34" s="10"/>
      <c r="S34" s="10"/>
      <c r="T34" s="18"/>
      <c r="U34" s="18"/>
      <c r="V34" s="18"/>
      <c r="W34" s="18"/>
      <c r="Y34" s="21"/>
      <c r="Z34" s="21"/>
      <c r="AA34" s="24"/>
      <c r="AB34" s="26"/>
    </row>
    <row r="35" spans="2:28" s="8" customFormat="1" ht="16.5" customHeight="1">
      <c r="B35" s="10"/>
      <c r="C35" s="10"/>
      <c r="D35" s="10"/>
      <c r="E35" s="10"/>
      <c r="F35" s="10"/>
      <c r="G35" s="10"/>
      <c r="H35" s="10"/>
      <c r="I35" s="10"/>
      <c r="J35" s="10"/>
      <c r="K35" s="10"/>
      <c r="L35" s="10"/>
      <c r="M35" s="10"/>
      <c r="N35" s="10"/>
      <c r="O35" s="10"/>
      <c r="P35" s="10"/>
      <c r="Q35" s="10"/>
      <c r="R35" s="10"/>
      <c r="S35" s="10"/>
      <c r="T35" s="18"/>
      <c r="U35" s="18"/>
      <c r="V35" s="18"/>
      <c r="W35" s="18"/>
      <c r="Y35" s="21"/>
      <c r="Z35" s="21"/>
      <c r="AA35" s="24"/>
      <c r="AB35" s="26"/>
    </row>
    <row r="36" spans="2:28" s="8" customFormat="1" ht="16.5" customHeight="1">
      <c r="B36" s="10"/>
      <c r="C36" s="10"/>
      <c r="D36" s="10"/>
      <c r="E36" s="10"/>
      <c r="F36" s="10"/>
      <c r="G36" s="10"/>
      <c r="H36" s="10"/>
      <c r="I36" s="10"/>
      <c r="J36" s="10"/>
      <c r="K36" s="10"/>
      <c r="L36" s="10"/>
      <c r="M36" s="10"/>
      <c r="N36" s="10"/>
      <c r="O36" s="10"/>
      <c r="P36" s="10"/>
      <c r="Q36" s="10"/>
      <c r="R36" s="10"/>
      <c r="S36" s="10"/>
      <c r="T36" s="18"/>
      <c r="U36" s="18"/>
      <c r="V36" s="18"/>
      <c r="W36" s="18"/>
      <c r="Y36" s="21"/>
      <c r="Z36" s="21"/>
      <c r="AA36" s="24"/>
      <c r="AB36" s="26"/>
    </row>
    <row r="37" spans="2:28" s="8" customFormat="1" ht="16.5" customHeight="1">
      <c r="B37" s="10"/>
      <c r="C37" s="10"/>
      <c r="D37" s="10"/>
      <c r="E37" s="10"/>
      <c r="F37" s="10"/>
      <c r="G37" s="10"/>
      <c r="H37" s="10"/>
      <c r="I37" s="10"/>
      <c r="J37" s="10"/>
      <c r="K37" s="10"/>
      <c r="L37" s="10"/>
      <c r="M37" s="10"/>
      <c r="N37" s="10"/>
      <c r="O37" s="10"/>
      <c r="P37" s="10"/>
      <c r="Q37" s="10"/>
      <c r="R37" s="10"/>
      <c r="S37" s="10"/>
      <c r="T37" s="18"/>
      <c r="U37" s="18"/>
      <c r="V37" s="18"/>
      <c r="W37" s="18"/>
      <c r="Y37" s="21"/>
      <c r="Z37" s="21"/>
      <c r="AA37" s="24"/>
      <c r="AB37" s="26"/>
    </row>
    <row r="38" spans="2:28" s="8" customFormat="1" ht="16.5" customHeight="1">
      <c r="B38" s="10"/>
      <c r="C38" s="10"/>
      <c r="D38" s="10"/>
      <c r="E38" s="10"/>
      <c r="F38" s="10"/>
      <c r="G38" s="10"/>
      <c r="H38" s="10"/>
      <c r="I38" s="10"/>
      <c r="J38" s="10"/>
      <c r="K38" s="10"/>
      <c r="L38" s="10"/>
      <c r="M38" s="10"/>
      <c r="N38" s="10"/>
      <c r="O38" s="10"/>
      <c r="P38" s="10"/>
      <c r="Q38" s="10"/>
      <c r="R38" s="10"/>
      <c r="S38" s="10"/>
      <c r="T38" s="18"/>
      <c r="U38" s="18"/>
      <c r="V38" s="18"/>
      <c r="W38" s="18"/>
      <c r="Y38" s="21"/>
      <c r="Z38" s="21"/>
      <c r="AA38" s="24"/>
      <c r="AB38" s="26"/>
    </row>
    <row r="39" spans="2:28" s="8" customFormat="1" ht="16.5" customHeight="1">
      <c r="B39" s="10"/>
      <c r="C39" s="10"/>
      <c r="D39" s="10"/>
      <c r="E39" s="10"/>
      <c r="F39" s="10"/>
      <c r="G39" s="10"/>
      <c r="H39" s="10"/>
      <c r="I39" s="10"/>
      <c r="J39" s="10"/>
      <c r="K39" s="10"/>
      <c r="L39" s="10"/>
      <c r="M39" s="10"/>
      <c r="N39" s="10"/>
      <c r="O39" s="10"/>
      <c r="P39" s="10"/>
      <c r="Q39" s="10"/>
      <c r="R39" s="10"/>
      <c r="S39" s="10"/>
      <c r="T39" s="18"/>
      <c r="U39" s="18"/>
      <c r="V39" s="18"/>
      <c r="W39" s="18"/>
      <c r="Y39" s="21"/>
      <c r="Z39" s="21"/>
      <c r="AA39" s="24"/>
      <c r="AB39" s="26"/>
    </row>
    <row r="40" spans="2:28" s="8" customFormat="1" ht="16.5" customHeight="1">
      <c r="B40" s="10"/>
      <c r="C40" s="10"/>
      <c r="D40" s="10"/>
      <c r="E40" s="10"/>
      <c r="F40" s="10"/>
      <c r="G40" s="10"/>
      <c r="H40" s="10"/>
      <c r="I40" s="10"/>
      <c r="J40" s="10"/>
      <c r="K40" s="10"/>
      <c r="L40" s="10"/>
      <c r="M40" s="10"/>
      <c r="N40" s="10"/>
      <c r="O40" s="10"/>
      <c r="P40" s="10"/>
      <c r="Q40" s="10"/>
      <c r="R40" s="10"/>
      <c r="S40" s="10"/>
      <c r="T40" s="18"/>
      <c r="U40" s="18"/>
      <c r="V40" s="18"/>
      <c r="W40" s="18"/>
      <c r="Y40" s="21"/>
      <c r="Z40" s="21"/>
      <c r="AA40" s="24"/>
      <c r="AB40" s="26"/>
    </row>
    <row r="41" spans="2:28" s="8" customFormat="1" ht="16.5" customHeight="1">
      <c r="B41" s="10"/>
      <c r="C41" s="10"/>
      <c r="D41" s="10"/>
      <c r="E41" s="10"/>
      <c r="F41" s="10"/>
      <c r="G41" s="10"/>
      <c r="H41" s="10"/>
      <c r="I41" s="10"/>
      <c r="J41" s="10"/>
      <c r="K41" s="10"/>
      <c r="L41" s="10"/>
      <c r="M41" s="10"/>
      <c r="N41" s="10"/>
      <c r="O41" s="10"/>
      <c r="P41" s="10"/>
      <c r="Q41" s="10"/>
      <c r="R41" s="10"/>
      <c r="S41" s="10"/>
      <c r="T41" s="18"/>
      <c r="U41" s="18"/>
      <c r="V41" s="18"/>
      <c r="W41" s="18"/>
      <c r="Y41" s="21"/>
      <c r="Z41" s="21"/>
      <c r="AA41" s="24"/>
      <c r="AB41" s="26"/>
    </row>
    <row r="42" spans="2:28" s="8" customFormat="1" ht="16.5" customHeight="1">
      <c r="B42" s="10"/>
      <c r="C42" s="10"/>
      <c r="D42" s="10"/>
      <c r="E42" s="10"/>
      <c r="F42" s="10"/>
      <c r="G42" s="10"/>
      <c r="H42" s="10"/>
      <c r="I42" s="10"/>
      <c r="J42" s="10"/>
      <c r="K42" s="10"/>
      <c r="L42" s="10"/>
      <c r="M42" s="10"/>
      <c r="N42" s="10"/>
      <c r="O42" s="10"/>
      <c r="P42" s="10"/>
      <c r="Q42" s="10"/>
      <c r="R42" s="10"/>
      <c r="S42" s="10"/>
      <c r="T42" s="18"/>
      <c r="U42" s="18"/>
      <c r="V42" s="18"/>
      <c r="W42" s="18"/>
      <c r="Y42" s="21"/>
      <c r="Z42" s="21"/>
      <c r="AA42" s="24"/>
      <c r="AB42" s="26"/>
    </row>
    <row r="43" spans="2:28" s="8" customFormat="1" ht="16.5" customHeight="1">
      <c r="B43" s="10"/>
      <c r="C43" s="10"/>
      <c r="D43" s="10"/>
      <c r="E43" s="10"/>
      <c r="F43" s="10"/>
      <c r="G43" s="10"/>
      <c r="H43" s="10"/>
      <c r="I43" s="10"/>
      <c r="J43" s="10"/>
      <c r="K43" s="10"/>
      <c r="L43" s="10"/>
      <c r="M43" s="10"/>
      <c r="N43" s="10"/>
      <c r="O43" s="10"/>
      <c r="P43" s="10"/>
      <c r="Q43" s="10"/>
      <c r="R43" s="10"/>
      <c r="S43" s="10"/>
      <c r="T43" s="18"/>
      <c r="U43" s="18"/>
      <c r="V43" s="18"/>
      <c r="W43" s="18"/>
      <c r="Y43" s="21"/>
      <c r="Z43" s="21"/>
      <c r="AA43" s="24"/>
      <c r="AB43" s="26"/>
    </row>
    <row r="44" spans="2:28" s="8" customFormat="1" ht="16.5" customHeight="1">
      <c r="B44" s="10"/>
      <c r="C44" s="10"/>
      <c r="D44" s="10"/>
      <c r="E44" s="10"/>
      <c r="F44" s="10"/>
      <c r="G44" s="10"/>
      <c r="H44" s="10"/>
      <c r="I44" s="10"/>
      <c r="J44" s="10"/>
      <c r="K44" s="10"/>
      <c r="L44" s="10"/>
      <c r="M44" s="10"/>
      <c r="N44" s="10"/>
      <c r="O44" s="10"/>
      <c r="P44" s="10"/>
      <c r="Q44" s="10"/>
      <c r="R44" s="10"/>
      <c r="S44" s="10"/>
      <c r="T44" s="18"/>
      <c r="U44" s="18"/>
      <c r="V44" s="18"/>
      <c r="W44" s="18"/>
      <c r="Y44" s="21"/>
      <c r="Z44" s="21"/>
      <c r="AA44" s="24"/>
      <c r="AB44" s="26"/>
    </row>
    <row r="45" spans="2:28" s="8" customFormat="1" ht="16.5" customHeight="1">
      <c r="B45" s="10"/>
      <c r="C45" s="10"/>
      <c r="D45" s="10"/>
      <c r="E45" s="10"/>
      <c r="F45" s="10"/>
      <c r="G45" s="10"/>
      <c r="H45" s="10"/>
      <c r="I45" s="10"/>
      <c r="J45" s="10"/>
      <c r="K45" s="10"/>
      <c r="L45" s="10"/>
      <c r="M45" s="10"/>
      <c r="N45" s="10"/>
      <c r="O45" s="10"/>
      <c r="P45" s="10"/>
      <c r="Q45" s="10"/>
      <c r="R45" s="10"/>
      <c r="S45" s="10"/>
      <c r="T45" s="18"/>
      <c r="U45" s="18"/>
      <c r="V45" s="18"/>
      <c r="W45" s="18"/>
      <c r="Y45" s="21"/>
      <c r="Z45" s="21"/>
      <c r="AA45" s="24"/>
      <c r="AB45" s="26"/>
    </row>
    <row r="46" spans="2:28" s="8" customFormat="1" ht="16.5" customHeight="1">
      <c r="B46" s="10"/>
      <c r="C46" s="10"/>
      <c r="D46" s="10"/>
      <c r="E46" s="10"/>
      <c r="F46" s="10"/>
      <c r="G46" s="10"/>
      <c r="H46" s="10"/>
      <c r="I46" s="10"/>
      <c r="J46" s="10"/>
      <c r="K46" s="10"/>
      <c r="L46" s="10"/>
      <c r="M46" s="10"/>
      <c r="N46" s="10"/>
      <c r="O46" s="10"/>
      <c r="P46" s="10"/>
      <c r="Q46" s="10"/>
      <c r="R46" s="10"/>
      <c r="S46" s="10"/>
      <c r="T46" s="18"/>
      <c r="U46" s="18"/>
      <c r="V46" s="18"/>
      <c r="W46" s="18"/>
      <c r="Y46" s="21"/>
      <c r="Z46" s="21"/>
      <c r="AA46" s="24"/>
      <c r="AB46" s="26"/>
    </row>
    <row r="47" spans="2:28" s="8" customFormat="1" ht="16.5" customHeight="1">
      <c r="B47" s="10"/>
      <c r="C47" s="10"/>
      <c r="D47" s="10"/>
      <c r="E47" s="10"/>
      <c r="F47" s="10"/>
      <c r="G47" s="10"/>
      <c r="H47" s="10"/>
      <c r="I47" s="10"/>
      <c r="J47" s="10"/>
      <c r="K47" s="10"/>
      <c r="L47" s="10"/>
      <c r="M47" s="10"/>
      <c r="N47" s="10"/>
      <c r="O47" s="10"/>
      <c r="P47" s="10"/>
      <c r="Q47" s="10"/>
      <c r="R47" s="10"/>
      <c r="S47" s="10"/>
      <c r="T47" s="18"/>
      <c r="U47" s="18"/>
      <c r="V47" s="18"/>
      <c r="W47" s="18"/>
      <c r="Y47" s="21"/>
      <c r="Z47" s="21"/>
      <c r="AA47" s="24"/>
      <c r="AB47" s="26"/>
    </row>
    <row r="48" spans="2:28" s="8" customFormat="1" ht="16.5" customHeight="1">
      <c r="B48" s="10"/>
      <c r="C48" s="10"/>
      <c r="D48" s="10"/>
      <c r="E48" s="10"/>
      <c r="F48" s="10"/>
      <c r="G48" s="10"/>
      <c r="H48" s="10"/>
      <c r="I48" s="10"/>
      <c r="J48" s="10"/>
      <c r="K48" s="10"/>
      <c r="L48" s="10"/>
      <c r="M48" s="10"/>
      <c r="N48" s="10"/>
      <c r="O48" s="10"/>
      <c r="P48" s="10"/>
      <c r="Q48" s="10"/>
      <c r="R48" s="10"/>
      <c r="S48" s="10"/>
      <c r="T48" s="18"/>
      <c r="U48" s="18"/>
      <c r="V48" s="18"/>
      <c r="W48" s="18"/>
      <c r="Y48" s="21"/>
      <c r="Z48" s="21"/>
      <c r="AA48" s="24"/>
      <c r="AB48" s="26"/>
    </row>
    <row r="49" spans="2:28" s="8" customFormat="1" ht="16.5" customHeight="1">
      <c r="B49" s="10"/>
      <c r="C49" s="10"/>
      <c r="D49" s="10"/>
      <c r="E49" s="10"/>
      <c r="F49" s="10"/>
      <c r="G49" s="10"/>
      <c r="H49" s="10"/>
      <c r="I49" s="10"/>
      <c r="J49" s="10"/>
      <c r="K49" s="10"/>
      <c r="L49" s="10"/>
      <c r="M49" s="10"/>
      <c r="N49" s="10"/>
      <c r="O49" s="10"/>
      <c r="P49" s="10"/>
      <c r="Q49" s="10"/>
      <c r="R49" s="10"/>
      <c r="S49" s="10"/>
      <c r="T49" s="18"/>
      <c r="U49" s="18"/>
      <c r="V49" s="18"/>
      <c r="W49" s="18"/>
      <c r="Y49" s="21"/>
      <c r="Z49" s="21"/>
      <c r="AA49" s="24"/>
      <c r="AB49" s="26"/>
    </row>
    <row r="50" spans="2:28" s="8" customFormat="1" ht="16.5" customHeight="1">
      <c r="B50" s="10"/>
      <c r="C50" s="10"/>
      <c r="D50" s="10"/>
      <c r="E50" s="10"/>
      <c r="F50" s="10"/>
      <c r="G50" s="10"/>
      <c r="H50" s="10"/>
      <c r="I50" s="10"/>
      <c r="J50" s="10"/>
      <c r="K50" s="10"/>
      <c r="L50" s="10"/>
      <c r="M50" s="10"/>
      <c r="N50" s="10"/>
      <c r="O50" s="10"/>
      <c r="P50" s="10"/>
      <c r="Q50" s="10"/>
      <c r="R50" s="10"/>
      <c r="S50" s="10"/>
      <c r="T50" s="18"/>
      <c r="U50" s="18"/>
      <c r="V50" s="18"/>
      <c r="W50" s="18"/>
      <c r="Y50" s="21"/>
      <c r="Z50" s="21"/>
      <c r="AA50" s="24"/>
      <c r="AB50" s="26"/>
    </row>
    <row r="51" spans="2:28" s="8" customFormat="1" ht="16.5" customHeight="1">
      <c r="B51" s="10"/>
      <c r="C51" s="10"/>
      <c r="D51" s="10"/>
      <c r="E51" s="10"/>
      <c r="F51" s="10"/>
      <c r="G51" s="10"/>
      <c r="H51" s="10"/>
      <c r="I51" s="10"/>
      <c r="J51" s="10"/>
      <c r="K51" s="10"/>
      <c r="L51" s="10"/>
      <c r="M51" s="10"/>
      <c r="N51" s="10"/>
      <c r="O51" s="10"/>
      <c r="P51" s="10"/>
      <c r="Q51" s="10"/>
      <c r="R51" s="10"/>
      <c r="S51" s="10"/>
      <c r="T51" s="18"/>
      <c r="U51" s="18"/>
      <c r="V51" s="18"/>
      <c r="W51" s="18"/>
      <c r="Y51" s="21"/>
      <c r="Z51" s="21"/>
      <c r="AA51" s="24"/>
      <c r="AB51" s="26"/>
    </row>
    <row r="52" spans="2:28" s="8" customFormat="1" ht="16.5" customHeight="1">
      <c r="B52" s="10"/>
      <c r="C52" s="10"/>
      <c r="D52" s="10"/>
      <c r="E52" s="10"/>
      <c r="F52" s="10"/>
      <c r="G52" s="10"/>
      <c r="H52" s="10"/>
      <c r="I52" s="10"/>
      <c r="J52" s="10"/>
      <c r="K52" s="10"/>
      <c r="L52" s="10"/>
      <c r="M52" s="10"/>
      <c r="N52" s="10"/>
      <c r="O52" s="10"/>
      <c r="P52" s="10"/>
      <c r="Q52" s="10"/>
      <c r="R52" s="10"/>
      <c r="S52" s="10"/>
      <c r="T52" s="18"/>
      <c r="U52" s="18"/>
      <c r="V52" s="18"/>
      <c r="W52" s="18"/>
      <c r="Y52" s="21"/>
      <c r="Z52" s="21"/>
      <c r="AA52" s="24"/>
      <c r="AB52" s="26"/>
    </row>
    <row r="53" spans="2:28" s="8" customFormat="1" ht="16.5" customHeight="1">
      <c r="B53" s="10"/>
      <c r="C53" s="10"/>
      <c r="D53" s="10"/>
      <c r="E53" s="10"/>
      <c r="F53" s="10"/>
      <c r="G53" s="10"/>
      <c r="H53" s="10"/>
      <c r="I53" s="10"/>
      <c r="J53" s="10"/>
      <c r="K53" s="10"/>
      <c r="L53" s="10"/>
      <c r="M53" s="10"/>
      <c r="N53" s="10"/>
      <c r="O53" s="10"/>
      <c r="P53" s="10"/>
      <c r="Q53" s="10"/>
      <c r="R53" s="10"/>
      <c r="S53" s="10"/>
      <c r="T53" s="18"/>
      <c r="U53" s="18"/>
      <c r="V53" s="18"/>
      <c r="W53" s="18"/>
      <c r="Y53" s="21"/>
      <c r="Z53" s="21"/>
      <c r="AA53" s="24"/>
      <c r="AB53" s="26"/>
    </row>
    <row r="54" spans="2:28" s="8" customFormat="1" ht="16.5" customHeight="1">
      <c r="B54" s="10"/>
      <c r="C54" s="10"/>
      <c r="D54" s="10"/>
      <c r="E54" s="10"/>
      <c r="F54" s="10"/>
      <c r="G54" s="10"/>
      <c r="H54" s="10"/>
      <c r="I54" s="10"/>
      <c r="J54" s="10"/>
      <c r="K54" s="10"/>
      <c r="L54" s="10"/>
      <c r="M54" s="10"/>
      <c r="N54" s="10"/>
      <c r="O54" s="10"/>
      <c r="P54" s="10"/>
      <c r="Q54" s="10"/>
      <c r="R54" s="10"/>
      <c r="S54" s="10"/>
      <c r="T54" s="18"/>
      <c r="U54" s="18"/>
      <c r="V54" s="18"/>
      <c r="W54" s="18"/>
      <c r="Y54" s="21"/>
      <c r="Z54" s="21"/>
      <c r="AA54" s="24"/>
      <c r="AB54" s="26"/>
    </row>
    <row r="55" spans="2:28" s="8" customFormat="1" ht="16.5" customHeight="1">
      <c r="B55" s="10"/>
      <c r="C55" s="10"/>
      <c r="D55" s="10"/>
      <c r="E55" s="10"/>
      <c r="F55" s="10"/>
      <c r="G55" s="10"/>
      <c r="H55" s="10"/>
      <c r="I55" s="10"/>
      <c r="J55" s="10"/>
      <c r="K55" s="10"/>
      <c r="L55" s="10"/>
      <c r="M55" s="10"/>
      <c r="N55" s="10"/>
      <c r="O55" s="10"/>
      <c r="P55" s="10"/>
      <c r="Q55" s="10"/>
      <c r="R55" s="10"/>
      <c r="S55" s="10"/>
      <c r="T55" s="18"/>
      <c r="U55" s="18"/>
      <c r="V55" s="18"/>
      <c r="W55" s="18"/>
      <c r="Y55" s="21"/>
      <c r="Z55" s="21"/>
      <c r="AA55" s="24"/>
      <c r="AB55" s="26"/>
    </row>
    <row r="56" spans="2:28" s="8" customFormat="1" ht="16.5" customHeight="1">
      <c r="B56" s="10"/>
      <c r="C56" s="10"/>
      <c r="D56" s="10"/>
      <c r="E56" s="10"/>
      <c r="F56" s="10"/>
      <c r="G56" s="10"/>
      <c r="H56" s="10"/>
      <c r="I56" s="10"/>
      <c r="J56" s="10"/>
      <c r="K56" s="10"/>
      <c r="L56" s="10"/>
      <c r="M56" s="10"/>
      <c r="N56" s="10"/>
      <c r="O56" s="10"/>
      <c r="P56" s="10"/>
      <c r="Q56" s="10"/>
      <c r="R56" s="10"/>
      <c r="S56" s="10"/>
      <c r="T56" s="18"/>
      <c r="U56" s="18"/>
      <c r="V56" s="18"/>
      <c r="W56" s="18"/>
      <c r="Y56" s="21"/>
      <c r="Z56" s="21"/>
      <c r="AA56" s="24"/>
      <c r="AB56" s="26"/>
    </row>
    <row r="57" spans="2:28" s="8" customFormat="1" ht="16.5" customHeight="1">
      <c r="B57" s="10"/>
      <c r="C57" s="10"/>
      <c r="D57" s="10"/>
      <c r="E57" s="10"/>
      <c r="F57" s="10"/>
      <c r="G57" s="10"/>
      <c r="H57" s="10"/>
      <c r="I57" s="10"/>
      <c r="J57" s="10"/>
      <c r="K57" s="10"/>
      <c r="L57" s="10"/>
      <c r="M57" s="10"/>
      <c r="N57" s="10"/>
      <c r="O57" s="10"/>
      <c r="P57" s="10"/>
      <c r="Q57" s="10"/>
      <c r="R57" s="10"/>
      <c r="S57" s="10"/>
      <c r="T57" s="18"/>
      <c r="U57" s="18"/>
      <c r="V57" s="18"/>
      <c r="W57" s="18"/>
      <c r="Y57" s="21"/>
      <c r="Z57" s="21"/>
      <c r="AA57" s="24"/>
      <c r="AB57" s="26"/>
    </row>
    <row r="58" spans="2:28" s="8" customFormat="1" ht="16.5" customHeight="1">
      <c r="T58" s="18"/>
      <c r="U58" s="18"/>
      <c r="V58" s="18"/>
      <c r="W58" s="18"/>
      <c r="Y58" s="21"/>
      <c r="Z58" s="21"/>
      <c r="AA58" s="24"/>
      <c r="AB58" s="26"/>
    </row>
    <row r="59" spans="2:28" s="8" customFormat="1">
      <c r="T59" s="18"/>
      <c r="U59" s="18"/>
      <c r="V59" s="18"/>
      <c r="W59" s="18"/>
      <c r="Y59" s="21"/>
      <c r="Z59" s="21"/>
      <c r="AA59" s="24"/>
      <c r="AB59" s="26"/>
    </row>
    <row r="60" spans="2:28" s="8" customFormat="1">
      <c r="T60" s="18"/>
      <c r="U60" s="18"/>
      <c r="V60" s="18"/>
      <c r="W60" s="18"/>
      <c r="Y60" s="21"/>
      <c r="Z60" s="21"/>
      <c r="AA60" s="24"/>
      <c r="AB60" s="26"/>
    </row>
    <row r="61" spans="2:28" s="8" customFormat="1">
      <c r="T61" s="18"/>
      <c r="U61" s="18"/>
      <c r="V61" s="18"/>
      <c r="W61" s="18"/>
      <c r="Y61" s="21"/>
      <c r="Z61" s="21"/>
      <c r="AA61" s="24"/>
      <c r="AB61" s="26"/>
    </row>
    <row r="62" spans="2:28" s="8" customFormat="1">
      <c r="T62" s="18"/>
      <c r="U62" s="18"/>
      <c r="V62" s="18"/>
      <c r="W62" s="18"/>
      <c r="Y62" s="21"/>
      <c r="Z62" s="21"/>
      <c r="AA62" s="24"/>
      <c r="AB62" s="26"/>
    </row>
    <row r="63" spans="2:28" s="8" customFormat="1">
      <c r="T63" s="18"/>
      <c r="U63" s="18"/>
      <c r="V63" s="18"/>
      <c r="W63" s="18"/>
      <c r="Y63" s="21"/>
      <c r="Z63" s="21"/>
      <c r="AA63" s="24"/>
      <c r="AB63" s="26"/>
    </row>
    <row r="64" spans="2:28" s="8" customFormat="1">
      <c r="T64" s="18"/>
      <c r="U64" s="18"/>
      <c r="V64" s="18"/>
      <c r="W64" s="18"/>
      <c r="Y64" s="21"/>
      <c r="Z64" s="21"/>
      <c r="AA64" s="24"/>
      <c r="AB64" s="26"/>
    </row>
    <row r="65" spans="20:28" s="8" customFormat="1">
      <c r="T65" s="18"/>
      <c r="U65" s="18"/>
      <c r="V65" s="18"/>
      <c r="W65" s="18"/>
      <c r="Y65" s="21"/>
      <c r="Z65" s="21"/>
      <c r="AA65" s="24"/>
      <c r="AB65" s="26"/>
    </row>
    <row r="66" spans="20:28" s="8" customFormat="1">
      <c r="T66" s="18"/>
      <c r="U66" s="18"/>
      <c r="V66" s="18"/>
      <c r="W66" s="18"/>
      <c r="Y66" s="21"/>
      <c r="Z66" s="21"/>
      <c r="AA66" s="24"/>
      <c r="AB66" s="26"/>
    </row>
    <row r="67" spans="20:28" s="8" customFormat="1">
      <c r="T67" s="18"/>
      <c r="U67" s="18"/>
      <c r="V67" s="18"/>
      <c r="W67" s="18"/>
      <c r="Y67" s="21"/>
      <c r="Z67" s="21"/>
      <c r="AA67" s="24"/>
      <c r="AB67" s="26"/>
    </row>
    <row r="68" spans="20:28" s="8" customFormat="1">
      <c r="T68" s="18"/>
      <c r="U68" s="18"/>
      <c r="V68" s="18"/>
      <c r="W68" s="18"/>
      <c r="Y68" s="21"/>
      <c r="Z68" s="21"/>
      <c r="AA68" s="24"/>
      <c r="AB68" s="26"/>
    </row>
    <row r="69" spans="20:28" s="8" customFormat="1">
      <c r="T69" s="18"/>
      <c r="U69" s="18"/>
      <c r="V69" s="18"/>
      <c r="W69" s="18"/>
      <c r="Y69" s="21"/>
      <c r="Z69" s="21"/>
      <c r="AA69" s="24"/>
      <c r="AB69" s="26"/>
    </row>
    <row r="70" spans="20:28" s="8" customFormat="1">
      <c r="T70" s="18"/>
      <c r="U70" s="18"/>
      <c r="V70" s="18"/>
      <c r="W70" s="18"/>
      <c r="Y70" s="21"/>
      <c r="Z70" s="21"/>
      <c r="AA70" s="24"/>
      <c r="AB70" s="26"/>
    </row>
    <row r="71" spans="20:28" s="8" customFormat="1">
      <c r="T71" s="18"/>
      <c r="U71" s="18"/>
      <c r="V71" s="18"/>
      <c r="W71" s="18"/>
      <c r="Y71" s="21"/>
      <c r="Z71" s="21"/>
      <c r="AA71" s="24"/>
      <c r="AB71" s="26"/>
    </row>
    <row r="72" spans="20:28" s="8" customFormat="1">
      <c r="T72" s="18"/>
      <c r="U72" s="18"/>
      <c r="V72" s="18"/>
      <c r="W72" s="18"/>
      <c r="Y72" s="21"/>
      <c r="Z72" s="21"/>
      <c r="AA72" s="24"/>
      <c r="AB72" s="26"/>
    </row>
    <row r="73" spans="20:28" s="8" customFormat="1">
      <c r="T73" s="18"/>
      <c r="U73" s="18"/>
      <c r="V73" s="18"/>
      <c r="W73" s="18"/>
      <c r="Y73" s="21"/>
      <c r="Z73" s="21"/>
      <c r="AA73" s="24"/>
      <c r="AB73" s="26"/>
    </row>
    <row r="74" spans="20:28" s="8" customFormat="1">
      <c r="T74" s="18"/>
      <c r="U74" s="18"/>
      <c r="V74" s="18"/>
      <c r="W74" s="18"/>
      <c r="Y74" s="21"/>
      <c r="Z74" s="21"/>
      <c r="AA74" s="24"/>
      <c r="AB74" s="26"/>
    </row>
    <row r="75" spans="20:28" s="8" customFormat="1">
      <c r="T75" s="18"/>
      <c r="U75" s="18"/>
      <c r="V75" s="18"/>
      <c r="W75" s="18"/>
      <c r="Y75" s="21"/>
      <c r="Z75" s="21"/>
      <c r="AA75" s="24"/>
      <c r="AB75" s="26"/>
    </row>
    <row r="76" spans="20:28" s="8" customFormat="1">
      <c r="T76" s="18"/>
      <c r="U76" s="18"/>
      <c r="V76" s="18"/>
      <c r="W76" s="18"/>
      <c r="Y76" s="21"/>
      <c r="Z76" s="21"/>
      <c r="AA76" s="24"/>
      <c r="AB76" s="26"/>
    </row>
    <row r="77" spans="20:28" s="8" customFormat="1">
      <c r="T77" s="18"/>
      <c r="U77" s="18"/>
      <c r="V77" s="18"/>
      <c r="W77" s="18"/>
      <c r="Y77" s="21"/>
      <c r="Z77" s="21"/>
      <c r="AA77" s="24"/>
      <c r="AB77" s="26"/>
    </row>
  </sheetData>
  <mergeCells count="8">
    <mergeCell ref="C5:E5"/>
    <mergeCell ref="A2:B2"/>
    <mergeCell ref="A3:B3"/>
    <mergeCell ref="A4:B4"/>
    <mergeCell ref="A5:B5"/>
    <mergeCell ref="C2:E2"/>
    <mergeCell ref="C3:E3"/>
    <mergeCell ref="C4:E4"/>
  </mergeCells>
  <phoneticPr fontId="2"/>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69D60D3-BCAA-4176-AB24-2577E691ACC7}">
          <x14:formula1>
            <xm:f>休暇等リスト!$B$1:$B$2</xm:f>
          </x14:formula1>
          <xm:sqref>H9:H15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B1FA-ABC3-4501-AF56-4BB5A956244A}">
  <sheetPr>
    <tabColor theme="8" tint="0.59999389629810485"/>
  </sheetPr>
  <dimension ref="A1:C100"/>
  <sheetViews>
    <sheetView workbookViewId="0">
      <selection activeCell="D5" sqref="D5:D6"/>
    </sheetView>
  </sheetViews>
  <sheetFormatPr defaultRowHeight="13.5"/>
  <sheetData>
    <row r="1" spans="1:3">
      <c r="A1" s="61" t="s">
        <v>223</v>
      </c>
      <c r="B1" s="61" t="s">
        <v>224</v>
      </c>
      <c r="C1" t="s">
        <v>230</v>
      </c>
    </row>
    <row r="2" spans="1:3">
      <c r="A2" s="64"/>
      <c r="B2" s="64"/>
    </row>
    <row r="3" spans="1:3">
      <c r="A3" s="64"/>
      <c r="B3" s="64"/>
    </row>
    <row r="4" spans="1:3">
      <c r="A4" s="64"/>
      <c r="B4" s="64"/>
    </row>
    <row r="5" spans="1:3">
      <c r="A5" s="64"/>
      <c r="B5" s="64"/>
    </row>
    <row r="6" spans="1:3">
      <c r="A6" s="64"/>
      <c r="B6" s="64"/>
    </row>
    <row r="7" spans="1:3">
      <c r="A7" s="64"/>
      <c r="B7" s="64"/>
    </row>
    <row r="8" spans="1:3" s="152" customFormat="1">
      <c r="A8" s="64"/>
      <c r="B8" s="64"/>
    </row>
    <row r="9" spans="1:3">
      <c r="A9" s="64"/>
      <c r="B9" s="64"/>
      <c r="C9" s="151"/>
    </row>
    <row r="10" spans="1:3">
      <c r="A10" s="64"/>
      <c r="B10" s="64"/>
      <c r="C10" s="151"/>
    </row>
    <row r="11" spans="1:3">
      <c r="A11" s="64"/>
      <c r="B11" s="64"/>
      <c r="C11" s="151"/>
    </row>
    <row r="12" spans="1:3">
      <c r="A12" s="64"/>
      <c r="B12" s="64"/>
      <c r="C12" s="151"/>
    </row>
    <row r="13" spans="1:3">
      <c r="A13" s="64"/>
      <c r="B13" s="64"/>
      <c r="C13" s="151"/>
    </row>
    <row r="14" spans="1:3">
      <c r="A14" s="64"/>
      <c r="B14" s="64"/>
      <c r="C14" s="151"/>
    </row>
    <row r="15" spans="1:3">
      <c r="A15" s="64"/>
      <c r="B15" s="64"/>
      <c r="C15" s="151"/>
    </row>
    <row r="16" spans="1:3">
      <c r="A16" s="64"/>
      <c r="B16" s="64"/>
      <c r="C16" s="151"/>
    </row>
    <row r="17" spans="1:3">
      <c r="A17" s="64"/>
      <c r="B17" s="64"/>
      <c r="C17" s="151"/>
    </row>
    <row r="18" spans="1:3">
      <c r="A18" s="64"/>
      <c r="B18" s="64"/>
      <c r="C18" s="151"/>
    </row>
    <row r="19" spans="1:3">
      <c r="A19" s="64"/>
      <c r="B19" s="64"/>
      <c r="C19" s="151"/>
    </row>
    <row r="20" spans="1:3">
      <c r="A20" s="64"/>
      <c r="B20" s="64"/>
      <c r="C20" s="151"/>
    </row>
    <row r="21" spans="1:3">
      <c r="A21" s="64"/>
      <c r="B21" s="64"/>
      <c r="C21" s="151"/>
    </row>
    <row r="22" spans="1:3">
      <c r="A22" s="64"/>
      <c r="B22" s="64"/>
      <c r="C22" s="151"/>
    </row>
    <row r="23" spans="1:3">
      <c r="A23" s="64"/>
      <c r="B23" s="64"/>
      <c r="C23" s="151"/>
    </row>
    <row r="24" spans="1:3" s="62" customFormat="1">
      <c r="A24" s="65"/>
      <c r="B24" s="65"/>
      <c r="C24" s="152"/>
    </row>
    <row r="25" spans="1:3">
      <c r="A25" s="64"/>
      <c r="B25" s="64"/>
      <c r="C25" s="151"/>
    </row>
    <row r="26" spans="1:3">
      <c r="A26" s="64"/>
      <c r="B26" s="64"/>
      <c r="C26" s="151"/>
    </row>
    <row r="27" spans="1:3">
      <c r="A27" s="64"/>
      <c r="B27" s="64"/>
      <c r="C27" s="151"/>
    </row>
    <row r="28" spans="1:3">
      <c r="A28" s="64"/>
      <c r="B28" s="64"/>
      <c r="C28" s="151"/>
    </row>
    <row r="29" spans="1:3">
      <c r="A29" s="64"/>
      <c r="B29" s="64"/>
      <c r="C29" s="151"/>
    </row>
    <row r="30" spans="1:3">
      <c r="A30" s="64"/>
      <c r="B30" s="64"/>
      <c r="C30" s="151"/>
    </row>
    <row r="31" spans="1:3">
      <c r="A31" s="64"/>
      <c r="B31" s="64"/>
      <c r="C31" s="151"/>
    </row>
    <row r="32" spans="1:3">
      <c r="A32" s="64"/>
      <c r="B32" s="64"/>
      <c r="C32" s="151"/>
    </row>
    <row r="33" spans="1:3">
      <c r="A33" s="64"/>
      <c r="B33" s="64"/>
      <c r="C33" s="151"/>
    </row>
    <row r="34" spans="1:3">
      <c r="A34" s="64"/>
      <c r="B34" s="64"/>
      <c r="C34" s="151"/>
    </row>
    <row r="35" spans="1:3">
      <c r="A35" s="65"/>
      <c r="B35" s="65"/>
      <c r="C35" s="151"/>
    </row>
    <row r="36" spans="1:3">
      <c r="A36" s="64"/>
      <c r="B36" s="64"/>
      <c r="C36" s="151"/>
    </row>
    <row r="37" spans="1:3">
      <c r="A37" s="66"/>
      <c r="B37" s="66"/>
      <c r="C37" s="151"/>
    </row>
    <row r="38" spans="1:3">
      <c r="A38" s="66"/>
      <c r="B38" s="66"/>
      <c r="C38" s="151"/>
    </row>
    <row r="39" spans="1:3">
      <c r="A39" s="63"/>
      <c r="B39" s="63"/>
      <c r="C39" s="151"/>
    </row>
    <row r="40" spans="1:3">
      <c r="A40" s="63"/>
      <c r="B40" s="63"/>
      <c r="C40" s="151"/>
    </row>
    <row r="41" spans="1:3">
      <c r="A41" s="63"/>
      <c r="B41" s="63"/>
      <c r="C41" s="151"/>
    </row>
    <row r="42" spans="1:3">
      <c r="A42" s="63"/>
      <c r="B42" s="63"/>
      <c r="C42" s="151"/>
    </row>
    <row r="43" spans="1:3">
      <c r="A43" s="63"/>
      <c r="B43" s="63"/>
      <c r="C43" s="151"/>
    </row>
    <row r="44" spans="1:3">
      <c r="A44" s="63"/>
      <c r="B44" s="63"/>
      <c r="C44" s="151"/>
    </row>
    <row r="45" spans="1:3">
      <c r="A45" s="63"/>
      <c r="B45" s="63"/>
      <c r="C45" s="151"/>
    </row>
    <row r="46" spans="1:3">
      <c r="A46" s="63"/>
      <c r="B46" s="63"/>
      <c r="C46" s="151"/>
    </row>
    <row r="47" spans="1:3">
      <c r="A47" s="63"/>
      <c r="B47" s="63"/>
      <c r="C47" s="151"/>
    </row>
    <row r="48" spans="1:3">
      <c r="A48" s="63"/>
      <c r="B48" s="63"/>
      <c r="C48" s="151"/>
    </row>
    <row r="49" spans="1:3">
      <c r="A49" s="63"/>
      <c r="B49" s="63"/>
      <c r="C49" s="151"/>
    </row>
    <row r="50" spans="1:3">
      <c r="A50" s="63"/>
      <c r="B50" s="63"/>
      <c r="C50" s="151"/>
    </row>
    <row r="51" spans="1:3">
      <c r="A51" s="63"/>
      <c r="B51" s="63"/>
      <c r="C51" s="151"/>
    </row>
    <row r="52" spans="1:3">
      <c r="A52" s="63"/>
      <c r="B52" s="63"/>
      <c r="C52" s="151"/>
    </row>
    <row r="53" spans="1:3">
      <c r="A53" s="63"/>
      <c r="B53" s="63"/>
      <c r="C53" s="151"/>
    </row>
    <row r="54" spans="1:3">
      <c r="A54" s="63"/>
      <c r="B54" s="63"/>
      <c r="C54" s="151"/>
    </row>
    <row r="55" spans="1:3">
      <c r="A55" s="63"/>
      <c r="B55" s="63"/>
      <c r="C55" s="151"/>
    </row>
    <row r="56" spans="1:3">
      <c r="A56" s="63"/>
      <c r="B56" s="63"/>
      <c r="C56" s="151"/>
    </row>
    <row r="57" spans="1:3">
      <c r="A57" s="63"/>
      <c r="B57" s="63"/>
      <c r="C57" s="151"/>
    </row>
    <row r="58" spans="1:3">
      <c r="A58" s="63"/>
      <c r="B58" s="63"/>
      <c r="C58" s="151"/>
    </row>
    <row r="59" spans="1:3">
      <c r="A59" s="63"/>
      <c r="B59" s="63"/>
      <c r="C59" s="151"/>
    </row>
    <row r="60" spans="1:3">
      <c r="A60" s="63"/>
      <c r="B60" s="63"/>
      <c r="C60" s="151"/>
    </row>
    <row r="61" spans="1:3">
      <c r="A61" s="63"/>
      <c r="B61" s="63"/>
      <c r="C61" s="151"/>
    </row>
    <row r="62" spans="1:3">
      <c r="A62" s="63"/>
      <c r="B62" s="63"/>
      <c r="C62" s="151"/>
    </row>
    <row r="63" spans="1:3">
      <c r="A63" s="63"/>
      <c r="B63" s="63"/>
      <c r="C63" s="151"/>
    </row>
    <row r="64" spans="1:3">
      <c r="A64" s="63"/>
      <c r="B64" s="63"/>
      <c r="C64" s="151"/>
    </row>
    <row r="65" spans="1:3">
      <c r="A65" s="63"/>
      <c r="B65" s="63"/>
      <c r="C65" s="151"/>
    </row>
    <row r="66" spans="1:3">
      <c r="A66" s="63"/>
      <c r="B66" s="63"/>
      <c r="C66" s="151"/>
    </row>
    <row r="67" spans="1:3">
      <c r="A67" s="63"/>
      <c r="B67" s="63"/>
      <c r="C67" s="151"/>
    </row>
    <row r="68" spans="1:3">
      <c r="A68" s="63"/>
      <c r="B68" s="63"/>
      <c r="C68" s="151"/>
    </row>
    <row r="69" spans="1:3">
      <c r="A69" s="63"/>
      <c r="B69" s="63"/>
      <c r="C69" s="151"/>
    </row>
    <row r="70" spans="1:3">
      <c r="A70" s="63"/>
      <c r="B70" s="63"/>
      <c r="C70" s="151"/>
    </row>
    <row r="71" spans="1:3">
      <c r="A71" s="63"/>
      <c r="B71" s="63"/>
      <c r="C71" s="151"/>
    </row>
    <row r="72" spans="1:3">
      <c r="A72" s="63"/>
      <c r="B72" s="63"/>
      <c r="C72" s="151"/>
    </row>
    <row r="73" spans="1:3">
      <c r="A73" s="63"/>
      <c r="B73" s="63"/>
      <c r="C73" s="151"/>
    </row>
    <row r="74" spans="1:3">
      <c r="A74" s="63"/>
      <c r="B74" s="63"/>
      <c r="C74" s="151"/>
    </row>
    <row r="75" spans="1:3">
      <c r="A75" s="63"/>
      <c r="B75" s="63"/>
      <c r="C75" s="151"/>
    </row>
    <row r="76" spans="1:3">
      <c r="A76" s="63"/>
      <c r="B76" s="63"/>
      <c r="C76" s="151"/>
    </row>
    <row r="77" spans="1:3">
      <c r="A77" s="63"/>
      <c r="B77" s="63"/>
      <c r="C77" s="151"/>
    </row>
    <row r="78" spans="1:3">
      <c r="A78" s="63"/>
      <c r="B78" s="63"/>
      <c r="C78" s="151"/>
    </row>
    <row r="79" spans="1:3">
      <c r="A79" s="63"/>
      <c r="B79" s="63"/>
      <c r="C79" s="151"/>
    </row>
    <row r="80" spans="1:3">
      <c r="A80" s="63"/>
      <c r="B80" s="63"/>
      <c r="C80" s="151"/>
    </row>
    <row r="81" spans="1:3">
      <c r="A81" s="63"/>
      <c r="B81" s="63"/>
      <c r="C81" s="151"/>
    </row>
    <row r="82" spans="1:3">
      <c r="A82" s="63"/>
      <c r="B82" s="63"/>
      <c r="C82" s="151"/>
    </row>
    <row r="83" spans="1:3">
      <c r="A83" s="63"/>
      <c r="B83" s="63"/>
      <c r="C83" s="151"/>
    </row>
    <row r="84" spans="1:3">
      <c r="A84" s="63"/>
      <c r="B84" s="63"/>
      <c r="C84" s="151"/>
    </row>
    <row r="85" spans="1:3">
      <c r="A85" s="63"/>
      <c r="B85" s="63"/>
      <c r="C85" s="151"/>
    </row>
    <row r="86" spans="1:3">
      <c r="A86" s="63"/>
      <c r="B86" s="63"/>
      <c r="C86" s="151"/>
    </row>
    <row r="87" spans="1:3">
      <c r="A87" s="63"/>
      <c r="B87" s="63"/>
      <c r="C87" s="151"/>
    </row>
    <row r="88" spans="1:3">
      <c r="A88" s="63"/>
      <c r="B88" s="63"/>
      <c r="C88" s="151"/>
    </row>
    <row r="89" spans="1:3">
      <c r="A89" s="63"/>
      <c r="B89" s="63"/>
      <c r="C89" s="151"/>
    </row>
    <row r="90" spans="1:3">
      <c r="A90" s="63"/>
      <c r="B90" s="63"/>
      <c r="C90" s="151"/>
    </row>
    <row r="91" spans="1:3">
      <c r="A91" s="63"/>
      <c r="B91" s="63"/>
      <c r="C91" s="151"/>
    </row>
    <row r="92" spans="1:3">
      <c r="A92" s="63"/>
      <c r="B92" s="63"/>
      <c r="C92" s="151"/>
    </row>
    <row r="93" spans="1:3">
      <c r="A93" s="63"/>
      <c r="B93" s="63"/>
      <c r="C93" s="151"/>
    </row>
    <row r="94" spans="1:3">
      <c r="A94" s="63"/>
      <c r="B94" s="63"/>
      <c r="C94" s="151"/>
    </row>
    <row r="95" spans="1:3">
      <c r="A95" s="63"/>
      <c r="B95" s="63"/>
      <c r="C95" s="151"/>
    </row>
    <row r="96" spans="1:3">
      <c r="A96" s="63"/>
      <c r="B96" s="63"/>
      <c r="C96" s="151"/>
    </row>
    <row r="97" spans="1:3">
      <c r="A97" s="63"/>
      <c r="B97" s="63"/>
      <c r="C97" s="151"/>
    </row>
    <row r="98" spans="1:3">
      <c r="A98" s="63"/>
      <c r="B98" s="63"/>
      <c r="C98" s="151"/>
    </row>
    <row r="99" spans="1:3">
      <c r="A99" s="63"/>
      <c r="B99" s="63"/>
      <c r="C99" s="151"/>
    </row>
    <row r="100" spans="1:3">
      <c r="A100" s="63"/>
      <c r="B100" s="63"/>
      <c r="C100" s="151"/>
    </row>
  </sheetData>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
  <sheetViews>
    <sheetView workbookViewId="0">
      <selection activeCell="A11" sqref="A11:XFD11"/>
    </sheetView>
  </sheetViews>
  <sheetFormatPr defaultRowHeight="13.5"/>
  <sheetData>
    <row r="1" spans="1:2">
      <c r="A1" t="s">
        <v>69</v>
      </c>
    </row>
    <row r="2" spans="1:2">
      <c r="A2" t="s">
        <v>70</v>
      </c>
    </row>
    <row r="3" spans="1:2">
      <c r="A3" t="s">
        <v>71</v>
      </c>
      <c r="B3" s="32"/>
    </row>
    <row r="4" spans="1:2">
      <c r="A4" t="s">
        <v>75</v>
      </c>
    </row>
    <row r="5" spans="1:2">
      <c r="A5" t="s">
        <v>62</v>
      </c>
    </row>
    <row r="6" spans="1:2">
      <c r="A6" t="s">
        <v>167</v>
      </c>
    </row>
    <row r="7" spans="1:2">
      <c r="A7" t="s">
        <v>72</v>
      </c>
    </row>
    <row r="8" spans="1:2">
      <c r="A8" t="s">
        <v>27</v>
      </c>
    </row>
    <row r="9" spans="1:2">
      <c r="A9" t="s">
        <v>114</v>
      </c>
    </row>
    <row r="10" spans="1:2">
      <c r="A10" t="s">
        <v>115</v>
      </c>
    </row>
    <row r="11" spans="1:2">
      <c r="A11" t="s">
        <v>240</v>
      </c>
    </row>
    <row r="12" spans="1:2">
      <c r="A12" t="s">
        <v>116</v>
      </c>
    </row>
    <row r="13" spans="1:2">
      <c r="A13" t="s">
        <v>229</v>
      </c>
    </row>
    <row r="14" spans="1:2">
      <c r="A14" t="s">
        <v>117</v>
      </c>
    </row>
  </sheetData>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2E62-0352-460A-AA3C-B9F2AD62313A}">
  <dimension ref="A1:C15"/>
  <sheetViews>
    <sheetView workbookViewId="0">
      <selection activeCell="B13" sqref="B13"/>
    </sheetView>
  </sheetViews>
  <sheetFormatPr defaultRowHeight="13.5"/>
  <sheetData>
    <row r="1" spans="1:3">
      <c r="A1" t="s">
        <v>65</v>
      </c>
      <c r="B1" t="s">
        <v>206</v>
      </c>
    </row>
    <row r="2" spans="1:3">
      <c r="A2" t="s">
        <v>66</v>
      </c>
      <c r="B2" t="s">
        <v>207</v>
      </c>
    </row>
    <row r="3" spans="1:3">
      <c r="A3" t="s">
        <v>68</v>
      </c>
      <c r="C3" s="32"/>
    </row>
    <row r="4" spans="1:3">
      <c r="A4" t="s">
        <v>130</v>
      </c>
    </row>
    <row r="5" spans="1:3">
      <c r="A5" t="s">
        <v>62</v>
      </c>
    </row>
    <row r="6" spans="1:3">
      <c r="A6" t="s">
        <v>27</v>
      </c>
    </row>
    <row r="7" spans="1:3">
      <c r="A7" t="s">
        <v>100</v>
      </c>
    </row>
    <row r="8" spans="1:3">
      <c r="A8" t="s">
        <v>112</v>
      </c>
    </row>
    <row r="9" spans="1:3">
      <c r="A9" t="s">
        <v>114</v>
      </c>
    </row>
    <row r="10" spans="1:3">
      <c r="A10" t="s">
        <v>113</v>
      </c>
    </row>
    <row r="11" spans="1:3">
      <c r="A11" t="s">
        <v>115</v>
      </c>
    </row>
    <row r="12" spans="1:3">
      <c r="A12" t="s">
        <v>240</v>
      </c>
    </row>
    <row r="13" spans="1:3">
      <c r="A13" t="s">
        <v>116</v>
      </c>
    </row>
    <row r="14" spans="1:3">
      <c r="A14" t="s">
        <v>117</v>
      </c>
    </row>
    <row r="15" spans="1:3">
      <c r="A15" t="s">
        <v>231</v>
      </c>
    </row>
  </sheetData>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6"/>
  <sheetViews>
    <sheetView workbookViewId="0">
      <selection activeCell="E14" sqref="E14"/>
    </sheetView>
  </sheetViews>
  <sheetFormatPr defaultRowHeight="13.5"/>
  <cols>
    <col min="1" max="1" width="9" style="1" bestFit="1" customWidth="1"/>
    <col min="2" max="2" width="20.25" style="1" bestFit="1" customWidth="1"/>
  </cols>
  <sheetData>
    <row r="1" spans="1:5">
      <c r="A1" s="1" t="s">
        <v>22</v>
      </c>
    </row>
    <row r="2" spans="1:5">
      <c r="A2" s="4"/>
      <c r="B2" s="2"/>
      <c r="D2" s="2"/>
      <c r="E2" s="1"/>
    </row>
    <row r="3" spans="1:5">
      <c r="A3" s="4"/>
      <c r="B3" s="2"/>
    </row>
    <row r="4" spans="1:5">
      <c r="A4" s="4"/>
      <c r="B4" s="2"/>
    </row>
    <row r="5" spans="1:5">
      <c r="A5" s="3">
        <v>45045</v>
      </c>
      <c r="B5" s="1" t="s">
        <v>208</v>
      </c>
      <c r="C5" t="s">
        <v>23</v>
      </c>
    </row>
    <row r="6" spans="1:5">
      <c r="A6" s="3">
        <v>45049</v>
      </c>
      <c r="B6" s="1" t="s">
        <v>209</v>
      </c>
      <c r="C6" t="s">
        <v>23</v>
      </c>
    </row>
    <row r="7" spans="1:5">
      <c r="A7" s="3">
        <v>45050</v>
      </c>
      <c r="B7" s="1" t="s">
        <v>210</v>
      </c>
      <c r="C7" t="s">
        <v>23</v>
      </c>
    </row>
    <row r="8" spans="1:5">
      <c r="A8" s="3">
        <v>45051</v>
      </c>
      <c r="B8" s="1" t="s">
        <v>211</v>
      </c>
      <c r="C8" t="s">
        <v>23</v>
      </c>
    </row>
    <row r="9" spans="1:5">
      <c r="A9" s="3">
        <v>45124</v>
      </c>
      <c r="B9" s="1" t="s">
        <v>212</v>
      </c>
      <c r="C9" t="s">
        <v>23</v>
      </c>
    </row>
    <row r="10" spans="1:5">
      <c r="A10" s="3">
        <v>45149</v>
      </c>
      <c r="B10" s="1" t="s">
        <v>213</v>
      </c>
      <c r="C10" t="s">
        <v>23</v>
      </c>
    </row>
    <row r="11" spans="1:5">
      <c r="A11" s="3">
        <v>45187</v>
      </c>
      <c r="B11" s="1" t="s">
        <v>214</v>
      </c>
      <c r="C11" t="s">
        <v>23</v>
      </c>
    </row>
    <row r="12" spans="1:5">
      <c r="A12" s="3">
        <v>45192</v>
      </c>
      <c r="B12" s="1" t="s">
        <v>215</v>
      </c>
      <c r="C12" t="s">
        <v>234</v>
      </c>
    </row>
    <row r="13" spans="1:5">
      <c r="A13" s="3">
        <v>45208</v>
      </c>
      <c r="B13" s="1" t="s">
        <v>236</v>
      </c>
      <c r="C13" t="s">
        <v>23</v>
      </c>
    </row>
    <row r="14" spans="1:5">
      <c r="A14" s="3">
        <v>45233</v>
      </c>
      <c r="B14" s="1" t="s">
        <v>216</v>
      </c>
      <c r="C14" t="s">
        <v>23</v>
      </c>
    </row>
    <row r="15" spans="1:5">
      <c r="A15" s="3">
        <v>45253</v>
      </c>
      <c r="B15" s="1" t="s">
        <v>217</v>
      </c>
      <c r="C15" t="s">
        <v>23</v>
      </c>
    </row>
    <row r="16" spans="1:5">
      <c r="A16" s="3">
        <v>45289</v>
      </c>
      <c r="B16" s="1" t="s">
        <v>21</v>
      </c>
      <c r="C16" t="s">
        <v>23</v>
      </c>
    </row>
    <row r="17" spans="1:3">
      <c r="A17" s="3">
        <v>45290</v>
      </c>
      <c r="B17" s="1" t="s">
        <v>21</v>
      </c>
      <c r="C17" t="s">
        <v>23</v>
      </c>
    </row>
    <row r="18" spans="1:3">
      <c r="A18" s="3">
        <v>45291</v>
      </c>
      <c r="B18" s="1" t="s">
        <v>21</v>
      </c>
      <c r="C18" t="s">
        <v>23</v>
      </c>
    </row>
    <row r="19" spans="1:3">
      <c r="A19" s="3">
        <v>45292</v>
      </c>
      <c r="B19" s="1" t="s">
        <v>17</v>
      </c>
      <c r="C19" t="s">
        <v>23</v>
      </c>
    </row>
    <row r="20" spans="1:3">
      <c r="A20" s="3">
        <v>45293</v>
      </c>
      <c r="B20" s="1" t="s">
        <v>235</v>
      </c>
      <c r="C20" t="s">
        <v>23</v>
      </c>
    </row>
    <row r="21" spans="1:3">
      <c r="A21" s="3">
        <v>45294</v>
      </c>
      <c r="B21" s="1" t="s">
        <v>235</v>
      </c>
      <c r="C21" t="s">
        <v>23</v>
      </c>
    </row>
    <row r="22" spans="1:3">
      <c r="A22" s="3">
        <v>45299</v>
      </c>
      <c r="B22" s="1" t="s">
        <v>18</v>
      </c>
      <c r="C22" t="s">
        <v>23</v>
      </c>
    </row>
    <row r="23" spans="1:3">
      <c r="A23" s="3">
        <v>45333</v>
      </c>
      <c r="B23" s="1" t="s">
        <v>19</v>
      </c>
      <c r="C23" t="s">
        <v>23</v>
      </c>
    </row>
    <row r="24" spans="1:3">
      <c r="A24" s="3">
        <v>45334</v>
      </c>
      <c r="B24" s="1" t="s">
        <v>241</v>
      </c>
      <c r="C24" t="s">
        <v>23</v>
      </c>
    </row>
    <row r="25" spans="1:3">
      <c r="A25" s="3">
        <v>45345</v>
      </c>
      <c r="B25" s="1" t="s">
        <v>20</v>
      </c>
      <c r="C25" t="s">
        <v>23</v>
      </c>
    </row>
    <row r="26" spans="1:3">
      <c r="A26" s="3">
        <v>45371</v>
      </c>
      <c r="B26" s="1" t="s">
        <v>24</v>
      </c>
      <c r="C26" t="s">
        <v>23</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1C26B-51DC-4FC8-B230-A796CC5B4C89}">
  <dimension ref="A1:CT115"/>
  <sheetViews>
    <sheetView tabSelected="1" zoomScaleNormal="100" zoomScaleSheetLayoutView="70" workbookViewId="0">
      <pane xSplit="4" ySplit="8" topLeftCell="E9" activePane="bottomRight" state="frozen"/>
      <selection activeCell="BR9" sqref="BR9:BR10"/>
      <selection pane="topRight" activeCell="BR9" sqref="BR9:BR10"/>
      <selection pane="bottomLeft" activeCell="BR9" sqref="BR9:BR10"/>
      <selection pane="bottomRight" activeCell="K27" sqref="K27:K28"/>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0.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189" hidden="1" customWidth="1"/>
    <col min="49" max="49" width="5.5" style="46" hidden="1" customWidth="1"/>
    <col min="50" max="50" width="5.75" style="43" hidden="1" customWidth="1"/>
    <col min="51"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1.5" style="43" hidden="1" customWidth="1"/>
    <col min="60" max="61" width="25" style="43" hidden="1" customWidth="1"/>
    <col min="62" max="62" width="22.75" style="43" hidden="1" customWidth="1"/>
    <col min="63" max="63" width="5.75" style="43" hidden="1" customWidth="1"/>
    <col min="64" max="64" width="27.25" style="43" hidden="1" customWidth="1"/>
    <col min="65" max="65" width="22.75" style="147" hidden="1" customWidth="1"/>
    <col min="66" max="66" width="22.75" style="43" hidden="1" customWidth="1"/>
    <col min="67" max="67" width="25" style="42" hidden="1" customWidth="1"/>
    <col min="68" max="68" width="5.5" style="180" hidden="1" customWidth="1"/>
    <col min="69" max="70" width="3.5" style="180" hidden="1" customWidth="1"/>
    <col min="71" max="71" width="5.5" style="180" hidden="1" customWidth="1"/>
    <col min="72" max="72" width="3.5" style="180" hidden="1" customWidth="1"/>
    <col min="73" max="73" width="18.375" style="180" hidden="1" customWidth="1"/>
    <col min="74" max="74" width="7.5" style="180" hidden="1" customWidth="1"/>
    <col min="75" max="75" width="5.5" style="180" hidden="1" customWidth="1"/>
    <col min="76" max="76" width="5.5" style="42" hidden="1" customWidth="1"/>
    <col min="77" max="77" width="7.5" style="42" hidden="1" customWidth="1"/>
    <col min="78" max="78" width="11.625" style="42" hidden="1" customWidth="1"/>
    <col min="79" max="79" width="10.5" style="42" hidden="1" customWidth="1"/>
    <col min="80" max="80" width="17.25" style="180" hidden="1" customWidth="1"/>
    <col min="81" max="81" width="2.5" style="42" hidden="1" customWidth="1"/>
    <col min="82" max="82" width="4.625" style="67" hidden="1" customWidth="1"/>
    <col min="83" max="83" width="11.625" style="42" hidden="1" customWidth="1"/>
    <col min="84" max="84" width="3" style="43" hidden="1" customWidth="1"/>
    <col min="85" max="85" width="31.625" style="190" hidden="1" customWidth="1"/>
    <col min="86" max="87" width="11.625" style="42" hidden="1" customWidth="1"/>
    <col min="88" max="88" width="0.625" style="42" hidden="1" customWidth="1"/>
    <col min="89" max="91" width="18.375" style="42" hidden="1" customWidth="1"/>
    <col min="92" max="93" width="29.375"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4</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42"/>
      <c r="Q4" s="444"/>
      <c r="R4" s="445"/>
      <c r="S4" s="442"/>
      <c r="T4" s="442"/>
      <c r="U4" s="442"/>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64" t="s">
        <v>4</v>
      </c>
      <c r="Q5" s="465"/>
      <c r="R5" s="466"/>
      <c r="S5" s="468" t="s">
        <v>5</v>
      </c>
      <c r="T5" s="469"/>
      <c r="U5" s="41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194"/>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196"/>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45017</v>
      </c>
      <c r="B9" s="362" t="str">
        <f>TEXT(A9,"aaa")</f>
        <v>土</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t="str">
        <f>IF(BP9=1,"",VLOOKUP(B9,職員情報!$1:$1048576,4,FALSE))</f>
        <v/>
      </c>
      <c r="N9" s="366" t="str">
        <f>IF(BP9=1,"",VLOOKUP(B9,職員情報!$1:$1048576,5,FALSE))</f>
        <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t="str">
        <f>IF(AND(VLOOKUP(B9,職員情報!$1:$1048576,29,FALSE)=2,BP9="",BR9=""),2,"")</f>
        <v/>
      </c>
      <c r="BP9" s="243">
        <f>IF(AND(BQ9=1,BR9=""),1,"")</f>
        <v>1</v>
      </c>
      <c r="BQ9" s="180">
        <f>IF(OR(WEEKDAY(A9)=1,AND(WEEKDAY(A9)=7,職員情報!$B$14=""),COUNTIF(休日!$A:$B,A9)=1,BW9=1),1,"")</f>
        <v>1</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1</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45018</v>
      </c>
      <c r="B11" s="341" t="str">
        <f t="shared" ref="B11" si="17">TEXT(A11,"aaa")</f>
        <v>日</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t="str">
        <f>IF(BP11=1,"",VLOOKUP(B11,職員情報!$1:$1048576,4,FALSE))</f>
        <v/>
      </c>
      <c r="N11" s="349" t="str">
        <f>IF(BP11=1,"",VLOOKUP(B11,職員情報!$1:$1048576,5,FALSE))</f>
        <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t="str">
        <f>IF(AND(VLOOKUP(B11,職員情報!$1:$1048576,29,FALSE)=2,BP11="",BR11=""),2,"")</f>
        <v/>
      </c>
      <c r="BP11" s="243">
        <f t="shared" ref="BP11" si="46">IF(AND(BQ11=1,BR11=""),1,"")</f>
        <v>1</v>
      </c>
      <c r="BQ11" s="227">
        <f>IF(OR(WEEKDAY(A11)=1,AND(WEEKDAY(A11)=7,職員情報!$B$14=""),COUNTIF(休日!$A:$B,A11)=1,BW11=1),1,"")</f>
        <v>1</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1</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45019</v>
      </c>
      <c r="B13" s="341" t="str">
        <f t="shared" ref="B13" si="59">TEXT(A13,"aaa")</f>
        <v>月</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f>IF(BP13=1,"",VLOOKUP(B13,職員情報!$1:$1048576,4,FALSE))</f>
        <v>0</v>
      </c>
      <c r="N13" s="349">
        <f>IF(BP13=1,"",VLOOKUP(B13,職員情報!$1:$1048576,5,FALSE))</f>
        <v>0</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188"/>
      <c r="BO13" s="319">
        <f>IF(AND(VLOOKUP(B13,職員情報!$1:$1048576,29,FALSE)=2,BP13="",BR13=""),2,"")</f>
        <v>2</v>
      </c>
      <c r="BP13" s="243" t="str">
        <f t="shared" ref="BP13" si="87">IF(AND(BQ13=1,BR13=""),1,"")</f>
        <v/>
      </c>
      <c r="BQ13" s="227" t="str">
        <f>IF(OR(WEEKDAY(A13)=1,AND(WEEKDAY(A13)=7,職員情報!$B$14=""),COUNTIF(休日!$A:$B,A13)=1,BW13=1),1,"")</f>
        <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0</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193"/>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45020</v>
      </c>
      <c r="B15" s="341" t="str">
        <f t="shared" ref="B15" si="104">TEXT(A15,"aaa")</f>
        <v>火</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188"/>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193"/>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45021</v>
      </c>
      <c r="B17" s="341" t="str">
        <f t="shared" ref="B17" si="151">TEXT(A17,"aaa")</f>
        <v>水</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188"/>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193"/>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45022</v>
      </c>
      <c r="B19" s="341" t="str">
        <f t="shared" ref="B19" si="200">TEXT(A19,"aaa")</f>
        <v>木</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188"/>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193"/>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45023</v>
      </c>
      <c r="B21" s="341" t="str">
        <f t="shared" ref="B21" si="245">TEXT(A21,"aaa")</f>
        <v>金</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188"/>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193"/>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45024</v>
      </c>
      <c r="B23" s="341" t="str">
        <f t="shared" ref="B23" si="293">TEXT(A23,"aaa")</f>
        <v>土</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t="str">
        <f>IF(BP23=1,"",VLOOKUP(B23,職員情報!$1:$1048576,4,FALSE))</f>
        <v/>
      </c>
      <c r="N23" s="349" t="str">
        <f>IF(BP23=1,"",VLOOKUP(B23,職員情報!$1:$1048576,5,FALSE))</f>
        <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188"/>
      <c r="BO23" s="319" t="str">
        <f>IF(AND(VLOOKUP(B23,職員情報!$1:$1048576,29,FALSE)=2,BP23="",BR23=""),2,"")</f>
        <v/>
      </c>
      <c r="BP23" s="243">
        <f t="shared" ref="BP23" si="325">IF(AND(BQ23=1,BR23=""),1,"")</f>
        <v>1</v>
      </c>
      <c r="BQ23" s="227">
        <f>IF(OR(WEEKDAY(A23)=1,AND(WEEKDAY(A23)=7,職員情報!$B$14=""),COUNTIF(休日!$A:$B,A23)=1,BW23=1),1,"")</f>
        <v>1</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1</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193"/>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45025</v>
      </c>
      <c r="B25" s="341" t="str">
        <f t="shared" ref="B25" si="342">TEXT(A25,"aaa")</f>
        <v>日</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t="str">
        <f>IF(BP25=1,"",VLOOKUP(B25,職員情報!$1:$1048576,4,FALSE))</f>
        <v/>
      </c>
      <c r="N25" s="349" t="str">
        <f>IF(BP25=1,"",VLOOKUP(B25,職員情報!$1:$1048576,5,FALSE))</f>
        <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188"/>
      <c r="BO25" s="319" t="str">
        <f>IF(AND(VLOOKUP(B25,職員情報!$1:$1048576,29,FALSE)=2,BP25="",BR25=""),2,"")</f>
        <v/>
      </c>
      <c r="BP25" s="243">
        <f t="shared" ref="BP25" si="374">IF(AND(BQ25=1,BR25=""),1,"")</f>
        <v>1</v>
      </c>
      <c r="BQ25" s="227">
        <f>IF(OR(WEEKDAY(A25)=1,AND(WEEKDAY(A25)=7,職員情報!$B$14=""),COUNTIF(休日!$A:$B,A25)=1,BW25=1),1,"")</f>
        <v>1</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1</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193"/>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45026</v>
      </c>
      <c r="B27" s="341" t="str">
        <f t="shared" ref="B27" si="391">TEXT(A27,"aaa")</f>
        <v>月</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f>IF(BP27=1,"",VLOOKUP(B27,職員情報!$1:$1048576,4,FALSE))</f>
        <v>0</v>
      </c>
      <c r="N27" s="349">
        <f>IF(BP27=1,"",VLOOKUP(B27,職員情報!$1:$1048576,5,FALSE))</f>
        <v>0</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188"/>
      <c r="BO27" s="319">
        <f>IF(AND(VLOOKUP(B27,職員情報!$1:$1048576,29,FALSE)=2,BP27="",BR27=""),2,"")</f>
        <v>2</v>
      </c>
      <c r="BP27" s="243" t="str">
        <f t="shared" ref="BP27" si="423">IF(AND(BQ27=1,BR27=""),1,"")</f>
        <v/>
      </c>
      <c r="BQ27" s="227" t="str">
        <f>IF(OR(WEEKDAY(A27)=1,AND(WEEKDAY(A27)=7,職員情報!$B$14=""),COUNTIF(休日!$A:$B,A27)=1,BW27=1),1,"")</f>
        <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0</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193"/>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45027</v>
      </c>
      <c r="B29" s="341" t="str">
        <f t="shared" ref="B29" si="440">TEXT(A29,"aaa")</f>
        <v>火</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188"/>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193"/>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45028</v>
      </c>
      <c r="B31" s="341" t="str">
        <f t="shared" ref="B31" si="488">TEXT(A31,"aaa")</f>
        <v>水</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188"/>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193"/>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45029</v>
      </c>
      <c r="B33" s="341" t="str">
        <f t="shared" ref="B33" si="537">TEXT(A33,"aaa")</f>
        <v>木</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188"/>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193"/>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45030</v>
      </c>
      <c r="B35" s="341" t="str">
        <f t="shared" ref="B35" si="586">TEXT(A35,"aaa")</f>
        <v>金</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188"/>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193"/>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45031</v>
      </c>
      <c r="B37" s="341" t="str">
        <f t="shared" ref="B37" si="634">TEXT(A37,"aaa")</f>
        <v>土</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t="str">
        <f>IF(BP37=1,"",VLOOKUP(B37,職員情報!$1:$1048576,4,FALSE))</f>
        <v/>
      </c>
      <c r="N37" s="349" t="str">
        <f>IF(BP37=1,"",VLOOKUP(B37,職員情報!$1:$1048576,5,FALSE))</f>
        <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188"/>
      <c r="BO37" s="319" t="str">
        <f>IF(AND(VLOOKUP(B37,職員情報!$1:$1048576,29,FALSE)=2,BP37="",BR37=""),2,"")</f>
        <v/>
      </c>
      <c r="BP37" s="243">
        <f t="shared" ref="BP37" si="666">IF(AND(BQ37=1,BR37=""),1,"")</f>
        <v>1</v>
      </c>
      <c r="BQ37" s="227">
        <f>IF(OR(WEEKDAY(A37)=1,AND(WEEKDAY(A37)=7,職員情報!$B$14=""),COUNTIF(休日!$A:$B,A37)=1,BW37=1),1,"")</f>
        <v>1</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1</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193"/>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45032</v>
      </c>
      <c r="B39" s="341" t="str">
        <f t="shared" ref="B39" si="682">TEXT(A39,"aaa")</f>
        <v>日</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t="str">
        <f>IF(BP39=1,"",VLOOKUP(B39,職員情報!$1:$1048576,4,FALSE))</f>
        <v/>
      </c>
      <c r="N39" s="349" t="str">
        <f>IF(BP39=1,"",VLOOKUP(B39,職員情報!$1:$1048576,5,FALSE))</f>
        <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188"/>
      <c r="BO39" s="319" t="str">
        <f>IF(AND(VLOOKUP(B39,職員情報!$1:$1048576,29,FALSE)=2,BP39="",BR39=""),2,"")</f>
        <v/>
      </c>
      <c r="BP39" s="243">
        <f t="shared" ref="BP39" si="714">IF(AND(BQ39=1,BR39=""),1,"")</f>
        <v>1</v>
      </c>
      <c r="BQ39" s="227">
        <f>IF(OR(WEEKDAY(A39)=1,AND(WEEKDAY(A39)=7,職員情報!$B$14=""),COUNTIF(休日!$A:$B,A39)=1,BW39=1),1,"")</f>
        <v>1</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1</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193"/>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45033</v>
      </c>
      <c r="B41" s="341" t="str">
        <f t="shared" ref="B41" si="731">TEXT(A41,"aaa")</f>
        <v>月</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f>IF(BP41=1,"",VLOOKUP(B41,職員情報!$1:$1048576,4,FALSE))</f>
        <v>0</v>
      </c>
      <c r="N41" s="349">
        <f>IF(BP41=1,"",VLOOKUP(B41,職員情報!$1:$1048576,5,FALSE))</f>
        <v>0</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188"/>
      <c r="BO41" s="319">
        <f>IF(AND(VLOOKUP(B41,職員情報!$1:$1048576,29,FALSE)=2,BP41="",BR41=""),2,"")</f>
        <v>2</v>
      </c>
      <c r="BP41" s="243" t="str">
        <f t="shared" ref="BP41" si="763">IF(AND(BQ41=1,BR41=""),1,"")</f>
        <v/>
      </c>
      <c r="BQ41" s="227" t="str">
        <f>IF(OR(WEEKDAY(A41)=1,AND(WEEKDAY(A41)=7,職員情報!$B$14=""),COUNTIF(休日!$A:$B,A41)=1,BW41=1),1,"")</f>
        <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0</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193"/>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45034</v>
      </c>
      <c r="B43" s="341" t="str">
        <f t="shared" ref="B43" si="780">TEXT(A43,"aaa")</f>
        <v>火</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188"/>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193"/>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45035</v>
      </c>
      <c r="B45" s="341" t="str">
        <f t="shared" ref="B45" si="829">TEXT(A45,"aaa")</f>
        <v>水</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188"/>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193"/>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45036</v>
      </c>
      <c r="B47" s="341" t="str">
        <f t="shared" ref="B47" si="878">TEXT(A47,"aaa")</f>
        <v>木</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188"/>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193"/>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45037</v>
      </c>
      <c r="B49" s="341" t="str">
        <f t="shared" ref="B49" si="927">TEXT(A49,"aaa")</f>
        <v>金</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188"/>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193"/>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45038</v>
      </c>
      <c r="B51" s="341" t="str">
        <f t="shared" ref="B51" si="976">TEXT(A51,"aaa")</f>
        <v>土</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t="str">
        <f>IF(BP51=1,"",VLOOKUP(B51,職員情報!$1:$1048576,4,FALSE))</f>
        <v/>
      </c>
      <c r="N51" s="349" t="str">
        <f>IF(BP51=1,"",VLOOKUP(B51,職員情報!$1:$1048576,5,FALSE))</f>
        <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188"/>
      <c r="BO51" s="319" t="str">
        <f>IF(AND(VLOOKUP(B51,職員情報!$1:$1048576,29,FALSE)=2,BP51="",BR51=""),2,"")</f>
        <v/>
      </c>
      <c r="BP51" s="243">
        <f t="shared" ref="BP51" si="1008">IF(AND(BQ51=1,BR51=""),1,"")</f>
        <v>1</v>
      </c>
      <c r="BQ51" s="227">
        <f>IF(OR(WEEKDAY(A51)=1,AND(WEEKDAY(A51)=7,職員情報!$B$14=""),COUNTIF(休日!$A:$B,A51)=1,BW51=1),1,"")</f>
        <v>1</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1</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193"/>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45039</v>
      </c>
      <c r="B53" s="341" t="str">
        <f t="shared" ref="B53" si="1025">TEXT(A53,"aaa")</f>
        <v>日</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t="str">
        <f>IF(BP53=1,"",VLOOKUP(B53,職員情報!$1:$1048576,4,FALSE))</f>
        <v/>
      </c>
      <c r="N53" s="349" t="str">
        <f>IF(BP53=1,"",VLOOKUP(B53,職員情報!$1:$1048576,5,FALSE))</f>
        <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188"/>
      <c r="BO53" s="319" t="str">
        <f>IF(AND(VLOOKUP(B53,職員情報!$1:$1048576,29,FALSE)=2,BP53="",BR53=""),2,"")</f>
        <v/>
      </c>
      <c r="BP53" s="243">
        <f t="shared" ref="BP53" si="1057">IF(AND(BQ53=1,BR53=""),1,"")</f>
        <v>1</v>
      </c>
      <c r="BQ53" s="227">
        <f>IF(OR(WEEKDAY(A53)=1,AND(WEEKDAY(A53)=7,職員情報!$B$14=""),COUNTIF(休日!$A:$B,A53)=1,BW53=1),1,"")</f>
        <v>1</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1</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193"/>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45040</v>
      </c>
      <c r="B55" s="341" t="str">
        <f t="shared" ref="B55" si="1073">TEXT(A55,"aaa")</f>
        <v>月</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f>IF(BP55=1,"",VLOOKUP(B55,職員情報!$1:$1048576,4,FALSE))</f>
        <v>0</v>
      </c>
      <c r="N55" s="349">
        <f>IF(BP55=1,"",VLOOKUP(B55,職員情報!$1:$1048576,5,FALSE))</f>
        <v>0</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188"/>
      <c r="BO55" s="319">
        <f>IF(AND(VLOOKUP(B55,職員情報!$1:$1048576,29,FALSE)=2,BP55="",BR55=""),2,"")</f>
        <v>2</v>
      </c>
      <c r="BP55" s="243" t="str">
        <f t="shared" ref="BP55" si="1105">IF(AND(BQ55=1,BR55=""),1,"")</f>
        <v/>
      </c>
      <c r="BQ55" s="227" t="str">
        <f>IF(OR(WEEKDAY(A55)=1,AND(WEEKDAY(A55)=7,職員情報!$B$14=""),COUNTIF(休日!$A:$B,A55)=1,BW55=1),1,"")</f>
        <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0</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193"/>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45041</v>
      </c>
      <c r="B57" s="341" t="str">
        <f t="shared" ref="B57" si="1122">TEXT(A57,"aaa")</f>
        <v>火</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188"/>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193"/>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45042</v>
      </c>
      <c r="B59" s="341" t="str">
        <f t="shared" ref="B59" si="1170">TEXT(A59,"aaa")</f>
        <v>水</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188"/>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193"/>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45043</v>
      </c>
      <c r="B61" s="341" t="str">
        <f t="shared" ref="B61" si="1219">TEXT(A61,"aaa")</f>
        <v>木</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188"/>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193"/>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45044</v>
      </c>
      <c r="B63" s="341" t="str">
        <f t="shared" ref="B63" si="1268">TEXT(A63,"aaa")</f>
        <v>金</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188"/>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193"/>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45045</v>
      </c>
      <c r="B65" s="341" t="str">
        <f t="shared" ref="B65" si="1317">TEXT(A65,"aaa")</f>
        <v>土</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t="str">
        <f>IF(BP65=1,"",VLOOKUP(B65,職員情報!$1:$1048576,4,FALSE))</f>
        <v/>
      </c>
      <c r="N65" s="349" t="str">
        <f>IF(BP65=1,"",VLOOKUP(B65,職員情報!$1:$1048576,5,FALSE))</f>
        <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188"/>
      <c r="BO65" s="319" t="str">
        <f>IF(AND(VLOOKUP(B65,職員情報!$1:$1048576,29,FALSE)=2,BP65="",BR65=""),2,"")</f>
        <v/>
      </c>
      <c r="BP65" s="243">
        <f t="shared" ref="BP65" si="1348">IF(AND(BQ65=1,BR65=""),1,"")</f>
        <v>1</v>
      </c>
      <c r="BQ65" s="227">
        <f>IF(OR(WEEKDAY(A65)=1,AND(WEEKDAY(A65)=7,職員情報!$B$14=""),COUNTIF(休日!$A:$B,A65)=1,BW65=1),1,"")</f>
        <v>1</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1</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193"/>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45046</v>
      </c>
      <c r="B67" s="341" t="str">
        <f t="shared" ref="B67" si="1365">TEXT(A67,"aaa")</f>
        <v>日</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t="str">
        <f>IF(BP67=1,"",VLOOKUP(B67,職員情報!$1:$1048576,4,FALSE))</f>
        <v/>
      </c>
      <c r="N67" s="349" t="str">
        <f>IF(BP67=1,"",VLOOKUP(B67,職員情報!$1:$1048576,5,FALSE))</f>
        <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188"/>
      <c r="BO67" s="319" t="str">
        <f>IF(AND(VLOOKUP(B67,職員情報!$1:$1048576,29,FALSE)=2,BP67="",BR67=""),2,"")</f>
        <v/>
      </c>
      <c r="BP67" s="243">
        <f t="shared" ref="BP67" si="1395">IF(AND(BQ67=1,BR67=""),1,"")</f>
        <v>1</v>
      </c>
      <c r="BQ67" s="227">
        <f>IF(OR(WEEKDAY(A67)=1,AND(WEEKDAY(A67)=7,職員情報!$B$14=""),COUNTIF(休日!$A:$B,A67)=1,BW67=1),1,"")</f>
        <v>1</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1</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193"/>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45047</v>
      </c>
      <c r="B69" s="341" t="str">
        <f t="shared" ref="B69" si="1411">TEXT(A69,"aaa")</f>
        <v>月</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f>IF(BP69=1,"",VLOOKUP(B69,職員情報!$1:$1048576,4,FALSE))</f>
        <v>0</v>
      </c>
      <c r="N69" s="349">
        <f>IF(BP69=1,"",VLOOKUP(B69,職員情報!$1:$1048576,5,FALSE))</f>
        <v>0</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b">
        <f>IF(MONTH(A63)=MONTH(A63+3),IFERROR(IF(CM69=1,C70-C69,IF(C69="","",C70-C69-O69)),"×"))</f>
        <v>0</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1</v>
      </c>
      <c r="AV69" s="258">
        <f t="shared" ref="AV69" si="1429">IF(OR(AD69="",AD69="×"),0,IF(C69="",0,AD69-BG69-BJ69))</f>
        <v>0</v>
      </c>
      <c r="AW69" s="258">
        <f t="shared" ref="AW69" si="1430">IFERROR(IF(AD69="","",AD69*BT69),0)</f>
        <v>0</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188"/>
      <c r="BO69" s="319">
        <f>IF(AND(VLOOKUP(B69,職員情報!$1:$1048576,29,FALSE)=2,BP69="",BR69=""),2,"")</f>
        <v>2</v>
      </c>
      <c r="BP69" s="243" t="str">
        <f>IF(A69="",1,IF(AND(BQ69=1,BR69=""),1,""))</f>
        <v/>
      </c>
      <c r="BQ69" s="227" t="str">
        <f>IF(OR(WEEKDAY(A69)=1,AND(WEEKDAY(A69)=7,職員情報!$B$14=""),COUNTIF(休日!$A:$B,A69)=1,BW69=1),1,"")</f>
        <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0</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193"/>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185"/>
      <c r="AJ71" s="185"/>
      <c r="AK71" s="185"/>
      <c r="AL71" s="185"/>
      <c r="AM71" s="185"/>
      <c r="AN71" s="185"/>
      <c r="AO71" s="185"/>
      <c r="AP71" s="185"/>
      <c r="AQ71" s="185"/>
      <c r="AR71" s="185"/>
      <c r="AS71" s="185"/>
      <c r="AT71" s="185"/>
      <c r="AU71" s="242">
        <f>SUM(AU9:AU70)</f>
        <v>1</v>
      </c>
      <c r="AV71" s="273">
        <f>SUM(AV9:AV70)</f>
        <v>0</v>
      </c>
      <c r="AW71" s="273">
        <f>SUM(AW9:AW70)</f>
        <v>0</v>
      </c>
      <c r="AX71" s="258">
        <f>IF(J72="",0,IF(AND(#REF!&lt;M71,J72&gt;N71),J72-#REF!-J71,J72-#REF!))</f>
        <v>0</v>
      </c>
      <c r="AY71" s="258">
        <f>IF(L72="",0,IF(AND(L71&lt;M71,L72&gt;N71),L72-L71-J71,L72-L71))</f>
        <v>0</v>
      </c>
      <c r="AZ71" s="273">
        <f>SUM(AZ9:AZ70)</f>
        <v>0</v>
      </c>
      <c r="BA71" s="273">
        <f>SUM(BA9:BA70)</f>
        <v>0</v>
      </c>
      <c r="BB71" s="185"/>
      <c r="BC71" s="185"/>
      <c r="BD71" s="185"/>
      <c r="BE71" s="185"/>
      <c r="BF71" s="185"/>
      <c r="BG71" s="273">
        <f>SUM(BG9:BG70)</f>
        <v>0</v>
      </c>
      <c r="BH71" s="185"/>
      <c r="BI71" s="185"/>
      <c r="BJ71" s="273">
        <f>SUM(BJ9:BJ70)</f>
        <v>0</v>
      </c>
      <c r="BK71" s="273">
        <f>SUM(BK9:BK70)</f>
        <v>0</v>
      </c>
      <c r="BL71" s="273">
        <f>SUM(BL9:BL70)</f>
        <v>0</v>
      </c>
      <c r="BM71" s="278">
        <f>SUM(BM9:BM70)</f>
        <v>0</v>
      </c>
      <c r="BN71" s="273"/>
      <c r="BP71" s="274"/>
      <c r="BQ71" s="274"/>
      <c r="BR71" s="274"/>
      <c r="BS71" s="186"/>
      <c r="BT71" s="186"/>
      <c r="BU71" s="186"/>
      <c r="BV71" s="186"/>
      <c r="BW71" s="186"/>
      <c r="CB71" s="186"/>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197"/>
      <c r="AJ72" s="197"/>
      <c r="AK72" s="197"/>
      <c r="AL72" s="197"/>
      <c r="AM72" s="197"/>
      <c r="AN72" s="197"/>
      <c r="AO72" s="197"/>
      <c r="AP72" s="197"/>
      <c r="AQ72" s="197"/>
      <c r="AR72" s="197"/>
      <c r="AS72" s="197"/>
      <c r="AT72" s="197"/>
      <c r="AU72" s="243"/>
      <c r="AV72" s="248"/>
      <c r="AW72" s="248"/>
      <c r="AX72" s="260"/>
      <c r="AY72" s="260"/>
      <c r="AZ72" s="277"/>
      <c r="BA72" s="277"/>
      <c r="BB72" s="187"/>
      <c r="BC72" s="187"/>
      <c r="BD72" s="187"/>
      <c r="BE72" s="187"/>
      <c r="BF72" s="187"/>
      <c r="BG72" s="277"/>
      <c r="BH72" s="187"/>
      <c r="BI72" s="187"/>
      <c r="BJ72" s="277"/>
      <c r="BK72" s="277"/>
      <c r="BL72" s="277"/>
      <c r="BM72" s="279"/>
      <c r="BN72" s="273"/>
      <c r="BP72" s="274"/>
      <c r="BQ72" s="274"/>
      <c r="BR72" s="274"/>
      <c r="BS72" s="186"/>
      <c r="BT72" s="186"/>
      <c r="BU72" s="186"/>
      <c r="BV72" s="186"/>
      <c r="BW72" s="186"/>
      <c r="CB72" s="186"/>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185"/>
      <c r="AJ73" s="185"/>
      <c r="AK73" s="185"/>
      <c r="AL73" s="185"/>
      <c r="AM73" s="185"/>
      <c r="AN73" s="185"/>
      <c r="AO73" s="185"/>
      <c r="AP73" s="185"/>
      <c r="AQ73" s="185"/>
      <c r="AR73" s="185"/>
      <c r="AS73" s="185"/>
      <c r="AT73" s="185"/>
      <c r="AU73" s="58" t="s">
        <v>187</v>
      </c>
      <c r="AV73" s="185"/>
      <c r="AW73" s="185">
        <f>AV71-AW71</f>
        <v>0</v>
      </c>
      <c r="AX73" s="185"/>
      <c r="AY73" s="185"/>
      <c r="AZ73" s="185"/>
      <c r="BA73" s="185"/>
      <c r="BB73" s="185"/>
      <c r="BC73" s="185"/>
      <c r="BD73" s="185"/>
      <c r="BE73" s="273">
        <f>FLOOR(BG71+BJ71+0.0001,"0:0:60")</f>
        <v>0</v>
      </c>
      <c r="BF73" s="241"/>
      <c r="BG73" s="241"/>
      <c r="BH73" s="241"/>
      <c r="BI73" s="241"/>
      <c r="BJ73" s="241"/>
      <c r="BK73" s="241"/>
      <c r="BL73" s="241"/>
      <c r="BM73" s="157"/>
      <c r="BN73" s="178"/>
      <c r="BP73" s="186"/>
      <c r="BQ73" s="186"/>
      <c r="BR73" s="186"/>
      <c r="BS73" s="186"/>
      <c r="BT73" s="186"/>
      <c r="BU73" s="186"/>
      <c r="BV73" s="186"/>
      <c r="BW73" s="186"/>
      <c r="CB73" s="186"/>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180" customFormat="1">
      <c r="A75" s="97"/>
      <c r="B75" s="98"/>
      <c r="C75" s="184"/>
      <c r="D75" s="184"/>
      <c r="E75" s="184"/>
      <c r="F75" s="168"/>
      <c r="G75" s="168"/>
      <c r="H75" s="184"/>
      <c r="I75" s="184"/>
      <c r="J75" s="184"/>
      <c r="K75" s="184"/>
      <c r="L75" s="184"/>
      <c r="M75" s="184"/>
      <c r="N75" s="184"/>
      <c r="O75" s="184"/>
      <c r="P75" s="176">
        <f t="shared" ref="P75:U75" si="1456">(DAY(P71)*24+HOUR(P71))/24+TIME(IF(MINUTE(P71)&lt;30,0,1),0,0)</f>
        <v>0</v>
      </c>
      <c r="Q75" s="176">
        <f t="shared" si="1456"/>
        <v>0</v>
      </c>
      <c r="R75" s="176">
        <f t="shared" si="1456"/>
        <v>0</v>
      </c>
      <c r="S75" s="176">
        <f t="shared" si="1456"/>
        <v>0</v>
      </c>
      <c r="T75" s="176">
        <f t="shared" si="1456"/>
        <v>0</v>
      </c>
      <c r="U75" s="176">
        <f t="shared" si="1456"/>
        <v>0</v>
      </c>
      <c r="V75" s="238">
        <f>IFERROR((DAY(S73)*24+HOUR(S73))/24+TIME(IF(MINUTE(S73)&lt;30,0,1),0,0),0)</f>
        <v>0</v>
      </c>
      <c r="W75" s="234"/>
      <c r="X75" s="250">
        <f>X80+X82</f>
        <v>0</v>
      </c>
      <c r="Y75" s="234"/>
      <c r="Z75" s="250"/>
      <c r="AA75" s="234"/>
      <c r="AB75" s="98"/>
      <c r="AC75" s="195"/>
      <c r="AD75" s="183"/>
      <c r="AE75" s="198"/>
      <c r="AF75" s="197"/>
      <c r="AG75" s="183"/>
      <c r="AH75" s="183"/>
      <c r="AI75" s="183"/>
      <c r="AJ75" s="183"/>
      <c r="AK75" s="183"/>
      <c r="AL75" s="183"/>
      <c r="AM75" s="183"/>
      <c r="AN75" s="183"/>
      <c r="AO75" s="183"/>
      <c r="AP75" s="183"/>
      <c r="AQ75" s="183"/>
      <c r="AR75" s="183"/>
      <c r="AS75" s="183"/>
      <c r="AT75" s="183"/>
      <c r="AU75" s="247"/>
      <c r="AV75" s="240"/>
      <c r="AW75" s="249"/>
      <c r="AX75" s="183"/>
      <c r="AY75" s="183"/>
      <c r="AZ75" s="183"/>
      <c r="BA75" s="183"/>
      <c r="BB75" s="183"/>
      <c r="BC75" s="183"/>
      <c r="BD75" s="183"/>
      <c r="BE75" s="183"/>
      <c r="BF75" s="183"/>
      <c r="BG75" s="183"/>
      <c r="BH75" s="183"/>
      <c r="BI75" s="183"/>
      <c r="BJ75" s="183"/>
      <c r="BK75" s="183"/>
      <c r="BL75" s="183"/>
      <c r="BM75" s="158"/>
      <c r="BN75" s="183"/>
      <c r="CD75" s="195"/>
      <c r="CF75" s="183"/>
      <c r="CG75" s="190"/>
      <c r="CN75" s="195"/>
      <c r="CO75" s="195"/>
      <c r="CP75" s="195"/>
      <c r="CQ75" s="195"/>
      <c r="CR75" s="195"/>
      <c r="CS75" s="195"/>
      <c r="CT75" s="195"/>
    </row>
    <row r="76" spans="1:98" s="177" customFormat="1">
      <c r="A76" s="99"/>
      <c r="B76" s="172"/>
      <c r="C76" s="172"/>
      <c r="D76" s="172"/>
      <c r="E76" s="172"/>
      <c r="F76" s="169"/>
      <c r="G76" s="169"/>
      <c r="H76" s="172"/>
      <c r="I76" s="172"/>
      <c r="J76" s="172"/>
      <c r="K76" s="172"/>
      <c r="L76" s="172"/>
      <c r="M76" s="172"/>
      <c r="N76" s="172"/>
      <c r="O76" s="172"/>
      <c r="P76" s="175">
        <f>P75*24</f>
        <v>0</v>
      </c>
      <c r="Q76" s="175">
        <f t="shared" ref="Q76:U76" si="1457">Q75*24</f>
        <v>0</v>
      </c>
      <c r="R76" s="175">
        <f t="shared" si="1457"/>
        <v>0</v>
      </c>
      <c r="S76" s="175">
        <f>S75*24</f>
        <v>0</v>
      </c>
      <c r="T76" s="175">
        <f>T75*24</f>
        <v>0</v>
      </c>
      <c r="U76" s="175">
        <f t="shared" si="1457"/>
        <v>0</v>
      </c>
      <c r="V76" s="237">
        <f>V75*24</f>
        <v>0</v>
      </c>
      <c r="W76" s="234"/>
      <c r="X76" s="237">
        <f>X75*24</f>
        <v>0</v>
      </c>
      <c r="Y76" s="239"/>
      <c r="Z76" s="228"/>
      <c r="AA76" s="239"/>
      <c r="AB76" s="172"/>
      <c r="AC76" s="69"/>
      <c r="AE76" s="198"/>
      <c r="AF76" s="198"/>
      <c r="AU76" s="240" t="s">
        <v>186</v>
      </c>
      <c r="AV76" s="242">
        <f>MINUTE(AW73)</f>
        <v>0</v>
      </c>
      <c r="AX76" s="183"/>
      <c r="AY76" s="183"/>
      <c r="AZ76" s="183"/>
      <c r="BA76" s="183"/>
      <c r="BB76" s="183"/>
      <c r="BC76" s="183"/>
      <c r="BD76" s="183"/>
      <c r="BE76" s="183"/>
      <c r="BF76" s="183"/>
      <c r="BG76" s="183"/>
      <c r="BH76" s="183"/>
      <c r="BI76" s="183"/>
      <c r="BJ76" s="183"/>
      <c r="BK76" s="183"/>
      <c r="BL76" s="183"/>
      <c r="BM76" s="158"/>
      <c r="BN76" s="183"/>
      <c r="CD76" s="69"/>
      <c r="CF76" s="183"/>
      <c r="CG76" s="190"/>
      <c r="CN76" s="69"/>
      <c r="CO76" s="69"/>
      <c r="CP76" s="69"/>
      <c r="CQ76" s="69"/>
      <c r="CR76" s="69"/>
      <c r="CS76" s="69"/>
      <c r="CT76" s="69"/>
    </row>
    <row r="77" spans="1:98" s="177" customFormat="1">
      <c r="A77" s="99"/>
      <c r="B77" s="172"/>
      <c r="C77" s="172"/>
      <c r="D77" s="172"/>
      <c r="E77" s="172"/>
      <c r="F77" s="169"/>
      <c r="G77" s="169"/>
      <c r="H77" s="172"/>
      <c r="I77" s="172"/>
      <c r="J77" s="172"/>
      <c r="K77" s="172"/>
      <c r="L77" s="228" t="s">
        <v>97</v>
      </c>
      <c r="M77" s="228"/>
      <c r="N77" s="228"/>
      <c r="O77" s="228"/>
      <c r="P77" s="100">
        <v>1</v>
      </c>
      <c r="Q77" s="100">
        <v>1.25</v>
      </c>
      <c r="R77" s="100">
        <v>1.5</v>
      </c>
      <c r="S77" s="100">
        <v>1.35</v>
      </c>
      <c r="T77" s="100">
        <v>1.6</v>
      </c>
      <c r="U77" s="100">
        <v>0.25</v>
      </c>
      <c r="V77" s="237" t="s">
        <v>93</v>
      </c>
      <c r="W77" s="234"/>
      <c r="X77" s="244" t="s">
        <v>75</v>
      </c>
      <c r="Y77" s="245"/>
      <c r="Z77" s="228"/>
      <c r="AA77" s="234"/>
      <c r="AB77" s="172"/>
      <c r="AC77" s="69"/>
      <c r="AE77" s="198"/>
      <c r="AF77" s="198"/>
      <c r="AU77" s="241"/>
      <c r="AV77" s="243"/>
      <c r="AX77" s="183"/>
      <c r="AY77" s="183"/>
      <c r="AZ77" s="183"/>
      <c r="BA77" s="183"/>
      <c r="BB77" s="183"/>
      <c r="BC77" s="183"/>
      <c r="BD77" s="183"/>
      <c r="BE77" s="183"/>
      <c r="BF77" s="183"/>
      <c r="BG77" s="183"/>
      <c r="BH77" s="183"/>
      <c r="BI77" s="183"/>
      <c r="BJ77" s="183"/>
      <c r="BK77" s="183"/>
      <c r="BL77" s="183"/>
      <c r="BM77" s="158"/>
      <c r="BN77" s="183"/>
      <c r="CD77" s="69"/>
      <c r="CF77" s="183"/>
      <c r="CG77" s="190"/>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5</v>
      </c>
      <c r="P79" s="173"/>
      <c r="Q79" s="174"/>
      <c r="R79" s="174"/>
      <c r="S79" s="174"/>
      <c r="T79" s="174"/>
      <c r="U79" s="174"/>
      <c r="V79" s="174"/>
      <c r="X79" s="228" t="s">
        <v>196</v>
      </c>
      <c r="Y79" s="234"/>
    </row>
    <row r="80" spans="1:98">
      <c r="A80" s="103">
        <f>IF(A79&lt;13,A79,1)</f>
        <v>5</v>
      </c>
      <c r="P80" s="173"/>
      <c r="Q80" s="174"/>
      <c r="R80" s="174"/>
      <c r="S80" s="174"/>
      <c r="T80" s="174"/>
      <c r="U80" s="174"/>
      <c r="V80" s="174"/>
      <c r="X80" s="238">
        <f>AW71</f>
        <v>0</v>
      </c>
      <c r="Y80" s="234"/>
    </row>
    <row r="81" spans="1:25">
      <c r="A81" s="104">
        <f>DATE(Y$2,A80,1)</f>
        <v>45047</v>
      </c>
      <c r="P81" s="173"/>
      <c r="Q81" s="174"/>
      <c r="R81" s="174"/>
      <c r="S81" s="174"/>
      <c r="T81" s="174"/>
      <c r="U81" s="174"/>
      <c r="V81" s="174"/>
      <c r="X81" s="228" t="s">
        <v>197</v>
      </c>
      <c r="Y81" s="234"/>
    </row>
    <row r="82" spans="1:25">
      <c r="A82" s="104" t="str">
        <f>TEXT(YEAR(A81),"0000")&amp;TEXT(MONTH(A81),"00")</f>
        <v>202305</v>
      </c>
      <c r="P82" s="173"/>
      <c r="Q82" s="174"/>
      <c r="R82" s="174"/>
      <c r="S82" s="174"/>
      <c r="T82" s="174"/>
      <c r="U82" s="174"/>
      <c r="V82" s="174"/>
      <c r="X82" s="238">
        <f>BE73</f>
        <v>0</v>
      </c>
      <c r="Y82" s="234"/>
    </row>
    <row r="83" spans="1:25" ht="13.5" hidden="1" customHeight="1">
      <c r="P83" s="173"/>
      <c r="Q83" s="174"/>
      <c r="R83" s="174"/>
      <c r="S83" s="174"/>
      <c r="T83" s="174"/>
      <c r="U83" s="174"/>
      <c r="V83" s="174"/>
    </row>
    <row r="84" spans="1:25" ht="13.5" hidden="1" customHeight="1">
      <c r="P84" s="173"/>
      <c r="Q84" s="174"/>
      <c r="R84" s="174"/>
      <c r="S84" s="174"/>
      <c r="T84" s="174"/>
      <c r="U84" s="174"/>
      <c r="V84" s="174"/>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191" customFormat="1" ht="13.5" hidden="1" customHeight="1">
      <c r="A100" s="109" t="s">
        <v>87</v>
      </c>
      <c r="B100" s="192" t="s">
        <v>85</v>
      </c>
      <c r="C100" s="110"/>
      <c r="D100" s="110"/>
      <c r="E100" s="110"/>
      <c r="F100" s="171"/>
      <c r="G100" s="171"/>
      <c r="H100" s="110"/>
      <c r="I100" s="110"/>
      <c r="J100" s="110"/>
      <c r="K100" s="110"/>
      <c r="L100" s="110"/>
      <c r="M100" s="111"/>
      <c r="N100" s="111"/>
      <c r="O100" s="111"/>
      <c r="P100" s="110"/>
      <c r="Q100" s="110"/>
      <c r="R100" s="110"/>
      <c r="S100" s="110"/>
      <c r="T100" s="110"/>
      <c r="U100" s="112"/>
      <c r="V100" s="192"/>
      <c r="W100" s="192"/>
      <c r="X100" s="192"/>
      <c r="Y100" s="192"/>
      <c r="Z100" s="192"/>
      <c r="AA100" s="192"/>
      <c r="AB100" s="192"/>
      <c r="AC100" s="192"/>
      <c r="AD100" s="189"/>
      <c r="AE100" s="59"/>
      <c r="AF100" s="60"/>
      <c r="AG100" s="189"/>
      <c r="AH100" s="189"/>
      <c r="AI100" s="189"/>
      <c r="AJ100" s="189"/>
      <c r="AK100" s="189"/>
      <c r="AL100" s="189"/>
      <c r="AM100" s="189"/>
      <c r="AN100" s="189"/>
      <c r="AO100" s="189"/>
      <c r="AP100" s="189"/>
      <c r="AQ100" s="189"/>
      <c r="AR100" s="189"/>
      <c r="AS100" s="189"/>
      <c r="AT100" s="189"/>
      <c r="AU100" s="177"/>
      <c r="AV100" s="179">
        <f>MINUTE(AV77)</f>
        <v>0</v>
      </c>
      <c r="AW100" s="181"/>
      <c r="AX100" s="189"/>
      <c r="AY100" s="189"/>
      <c r="AZ100" s="189"/>
      <c r="BA100" s="189"/>
      <c r="BB100" s="189"/>
      <c r="BC100" s="189"/>
      <c r="BD100" s="189"/>
      <c r="BE100" s="189"/>
      <c r="BF100" s="189"/>
      <c r="BG100" s="189"/>
      <c r="BH100" s="189"/>
      <c r="BI100" s="189"/>
      <c r="BJ100" s="189"/>
      <c r="BK100" s="189"/>
      <c r="BL100" s="189"/>
      <c r="BM100" s="159"/>
      <c r="BN100" s="189"/>
      <c r="BP100" s="180"/>
      <c r="BQ100" s="180"/>
      <c r="BR100" s="180"/>
      <c r="BS100" s="180"/>
      <c r="BT100" s="180"/>
      <c r="BU100" s="180"/>
      <c r="BV100" s="180"/>
      <c r="BW100" s="180"/>
      <c r="CB100" s="180"/>
      <c r="CD100" s="192"/>
      <c r="CF100" s="189"/>
      <c r="CG100" s="190"/>
      <c r="CN100" s="192"/>
      <c r="CO100" s="192"/>
      <c r="CP100" s="192"/>
      <c r="CQ100" s="192"/>
      <c r="CR100" s="192"/>
      <c r="CS100" s="192"/>
      <c r="CT100" s="192"/>
    </row>
    <row r="101" spans="1:98" s="191"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192"/>
      <c r="W101" s="192"/>
      <c r="X101" s="192"/>
      <c r="Y101" s="192"/>
      <c r="Z101" s="192"/>
      <c r="AA101" s="192"/>
      <c r="AB101" s="192"/>
      <c r="AC101" s="192"/>
      <c r="AD101" s="189"/>
      <c r="AE101" s="59"/>
      <c r="AF101" s="60"/>
      <c r="AG101" s="189"/>
      <c r="AH101" s="189"/>
      <c r="AI101" s="189"/>
      <c r="AJ101" s="189"/>
      <c r="AK101" s="189"/>
      <c r="AL101" s="189"/>
      <c r="AM101" s="189"/>
      <c r="AN101" s="189"/>
      <c r="AO101" s="189"/>
      <c r="AP101" s="189"/>
      <c r="AQ101" s="189"/>
      <c r="AR101" s="189"/>
      <c r="AS101" s="189"/>
      <c r="AT101" s="189"/>
      <c r="AU101" s="177"/>
      <c r="AV101" s="180"/>
      <c r="AW101" s="181"/>
      <c r="AX101" s="189"/>
      <c r="AY101" s="189"/>
      <c r="AZ101" s="189"/>
      <c r="BA101" s="189"/>
      <c r="BB101" s="189"/>
      <c r="BC101" s="189"/>
      <c r="BD101" s="189"/>
      <c r="BE101" s="189"/>
      <c r="BF101" s="189"/>
      <c r="BG101" s="189"/>
      <c r="BH101" s="189"/>
      <c r="BI101" s="189"/>
      <c r="BJ101" s="189"/>
      <c r="BK101" s="189"/>
      <c r="BL101" s="189"/>
      <c r="BM101" s="159"/>
      <c r="BN101" s="189"/>
      <c r="BP101" s="180"/>
      <c r="BQ101" s="180"/>
      <c r="BR101" s="180"/>
      <c r="BS101" s="180"/>
      <c r="BT101" s="180"/>
      <c r="BU101" s="180"/>
      <c r="BV101" s="180"/>
      <c r="BW101" s="180"/>
      <c r="CB101" s="180"/>
      <c r="CD101" s="192"/>
      <c r="CF101" s="189"/>
      <c r="CG101" s="190"/>
      <c r="CN101" s="192"/>
      <c r="CO101" s="192"/>
      <c r="CP101" s="192"/>
      <c r="CQ101" s="192"/>
      <c r="CR101" s="192"/>
      <c r="CS101" s="192"/>
      <c r="CT101" s="192"/>
    </row>
    <row r="102" spans="1:98" s="191"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192"/>
      <c r="W102" s="192"/>
      <c r="X102" s="192"/>
      <c r="Y102" s="192"/>
      <c r="Z102" s="192"/>
      <c r="AA102" s="192"/>
      <c r="AB102" s="192"/>
      <c r="AC102" s="192"/>
      <c r="AD102" s="189"/>
      <c r="AE102" s="59"/>
      <c r="AF102" s="60"/>
      <c r="AG102" s="189"/>
      <c r="AH102" s="189"/>
      <c r="AI102" s="189"/>
      <c r="AJ102" s="189"/>
      <c r="AK102" s="189"/>
      <c r="AL102" s="189"/>
      <c r="AM102" s="189"/>
      <c r="AN102" s="189"/>
      <c r="AO102" s="189"/>
      <c r="AP102" s="189"/>
      <c r="AQ102" s="189"/>
      <c r="AR102" s="189"/>
      <c r="AS102" s="189"/>
      <c r="AT102" s="189"/>
      <c r="AU102" s="181"/>
      <c r="AV102" s="189" t="e">
        <f>職員情報!T22*AU77-'４月'!#REF!</f>
        <v>#REF!</v>
      </c>
      <c r="AW102" s="181"/>
      <c r="AX102" s="189"/>
      <c r="AY102" s="189"/>
      <c r="AZ102" s="189"/>
      <c r="BA102" s="189"/>
      <c r="BB102" s="189"/>
      <c r="BC102" s="189"/>
      <c r="BD102" s="189"/>
      <c r="BE102" s="189"/>
      <c r="BF102" s="189"/>
      <c r="BG102" s="189"/>
      <c r="BH102" s="189"/>
      <c r="BI102" s="189"/>
      <c r="BJ102" s="189"/>
      <c r="BK102" s="189"/>
      <c r="BL102" s="189"/>
      <c r="BM102" s="159"/>
      <c r="BN102" s="189"/>
      <c r="BP102" s="180"/>
      <c r="BQ102" s="180"/>
      <c r="BR102" s="180"/>
      <c r="BS102" s="180"/>
      <c r="BT102" s="180"/>
      <c r="BU102" s="180"/>
      <c r="BV102" s="180"/>
      <c r="BW102" s="180"/>
      <c r="CB102" s="180"/>
      <c r="CD102" s="192"/>
      <c r="CF102" s="189"/>
      <c r="CG102" s="190"/>
      <c r="CN102" s="192"/>
      <c r="CO102" s="192"/>
      <c r="CP102" s="192"/>
      <c r="CQ102" s="192"/>
      <c r="CR102" s="192"/>
      <c r="CS102" s="192"/>
      <c r="CT102" s="192"/>
    </row>
    <row r="103" spans="1:98" s="191"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192"/>
      <c r="W103" s="192"/>
      <c r="X103" s="192"/>
      <c r="Y103" s="192"/>
      <c r="Z103" s="192"/>
      <c r="AA103" s="192"/>
      <c r="AB103" s="192"/>
      <c r="AC103" s="192"/>
      <c r="AD103" s="189"/>
      <c r="AE103" s="59"/>
      <c r="AF103" s="60"/>
      <c r="AG103" s="189"/>
      <c r="AH103" s="189"/>
      <c r="AI103" s="189"/>
      <c r="AJ103" s="189"/>
      <c r="AK103" s="189"/>
      <c r="AL103" s="189"/>
      <c r="AM103" s="189"/>
      <c r="AN103" s="189"/>
      <c r="AO103" s="189"/>
      <c r="AP103" s="189"/>
      <c r="AQ103" s="189"/>
      <c r="AR103" s="189"/>
      <c r="AS103" s="189"/>
      <c r="AT103" s="189"/>
      <c r="AU103" s="181"/>
      <c r="AV103" s="182"/>
      <c r="AW103" s="181"/>
      <c r="AX103" s="189"/>
      <c r="AY103" s="189"/>
      <c r="AZ103" s="189"/>
      <c r="BA103" s="189"/>
      <c r="BB103" s="189"/>
      <c r="BC103" s="189"/>
      <c r="BD103" s="189"/>
      <c r="BE103" s="189"/>
      <c r="BF103" s="189"/>
      <c r="BG103" s="189"/>
      <c r="BH103" s="189"/>
      <c r="BI103" s="189"/>
      <c r="BJ103" s="189"/>
      <c r="BK103" s="189"/>
      <c r="BL103" s="189"/>
      <c r="BM103" s="159"/>
      <c r="BN103" s="189"/>
      <c r="BP103" s="180"/>
      <c r="BQ103" s="180"/>
      <c r="BR103" s="180"/>
      <c r="BS103" s="180"/>
      <c r="BT103" s="180"/>
      <c r="BU103" s="180"/>
      <c r="BV103" s="180"/>
      <c r="BW103" s="180"/>
      <c r="CB103" s="180"/>
      <c r="CD103" s="192"/>
      <c r="CF103" s="189"/>
      <c r="CG103" s="190"/>
      <c r="CN103" s="192"/>
      <c r="CO103" s="192"/>
      <c r="CP103" s="192"/>
      <c r="CQ103" s="192"/>
      <c r="CR103" s="192"/>
      <c r="CS103" s="192"/>
      <c r="CT103" s="192"/>
    </row>
    <row r="104" spans="1:98" s="191"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192"/>
      <c r="W104" s="192"/>
      <c r="X104" s="192"/>
      <c r="Y104" s="192"/>
      <c r="Z104" s="192"/>
      <c r="AA104" s="192"/>
      <c r="AB104" s="192"/>
      <c r="AC104" s="192"/>
      <c r="AD104" s="189"/>
      <c r="AE104" s="59"/>
      <c r="AF104" s="60"/>
      <c r="AG104" s="189"/>
      <c r="AH104" s="189"/>
      <c r="AI104" s="189"/>
      <c r="AJ104" s="189"/>
      <c r="AK104" s="189"/>
      <c r="AL104" s="189"/>
      <c r="AM104" s="189"/>
      <c r="AN104" s="189"/>
      <c r="AO104" s="189"/>
      <c r="AP104" s="189"/>
      <c r="AQ104" s="189"/>
      <c r="AR104" s="189"/>
      <c r="AS104" s="189"/>
      <c r="AT104" s="189"/>
      <c r="AU104" s="181"/>
      <c r="AV104" s="189"/>
      <c r="AW104" s="181"/>
      <c r="AX104" s="189"/>
      <c r="AY104" s="189"/>
      <c r="AZ104" s="189"/>
      <c r="BA104" s="189"/>
      <c r="BB104" s="189"/>
      <c r="BC104" s="189"/>
      <c r="BD104" s="189"/>
      <c r="BE104" s="189"/>
      <c r="BF104" s="189"/>
      <c r="BG104" s="189"/>
      <c r="BH104" s="189"/>
      <c r="BI104" s="189"/>
      <c r="BJ104" s="189"/>
      <c r="BK104" s="189"/>
      <c r="BL104" s="189"/>
      <c r="BM104" s="159"/>
      <c r="BN104" s="189"/>
      <c r="BP104" s="180"/>
      <c r="BQ104" s="180"/>
      <c r="BR104" s="180"/>
      <c r="BS104" s="180"/>
      <c r="BT104" s="180"/>
      <c r="BU104" s="180"/>
      <c r="BV104" s="180"/>
      <c r="BW104" s="180"/>
      <c r="CB104" s="180"/>
      <c r="CD104" s="192"/>
      <c r="CF104" s="189"/>
      <c r="CG104" s="190"/>
      <c r="CN104" s="192"/>
      <c r="CO104" s="192"/>
      <c r="CP104" s="192"/>
      <c r="CQ104" s="192"/>
      <c r="CR104" s="192"/>
      <c r="CS104" s="192"/>
      <c r="CT104" s="192"/>
    </row>
    <row r="105" spans="1:98" s="191"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192"/>
      <c r="W105" s="192"/>
      <c r="X105" s="192"/>
      <c r="Y105" s="192"/>
      <c r="Z105" s="192"/>
      <c r="AA105" s="192"/>
      <c r="AB105" s="192"/>
      <c r="AC105" s="192"/>
      <c r="AD105" s="189"/>
      <c r="AE105" s="59"/>
      <c r="AF105" s="60"/>
      <c r="AG105" s="189"/>
      <c r="AH105" s="189"/>
      <c r="AI105" s="189"/>
      <c r="AJ105" s="189"/>
      <c r="AK105" s="189"/>
      <c r="AL105" s="189"/>
      <c r="AM105" s="189"/>
      <c r="AN105" s="189"/>
      <c r="AO105" s="189"/>
      <c r="AP105" s="189"/>
      <c r="AQ105" s="189"/>
      <c r="AR105" s="189"/>
      <c r="AS105" s="189"/>
      <c r="AT105" s="189"/>
      <c r="AU105" s="181"/>
      <c r="AV105" s="189"/>
      <c r="AW105" s="181"/>
      <c r="AX105" s="189"/>
      <c r="AY105" s="189"/>
      <c r="AZ105" s="189"/>
      <c r="BA105" s="189"/>
      <c r="BB105" s="189"/>
      <c r="BC105" s="189"/>
      <c r="BD105" s="189"/>
      <c r="BE105" s="189"/>
      <c r="BF105" s="189"/>
      <c r="BG105" s="189"/>
      <c r="BH105" s="189"/>
      <c r="BI105" s="189"/>
      <c r="BJ105" s="189"/>
      <c r="BK105" s="189"/>
      <c r="BL105" s="189"/>
      <c r="BM105" s="159"/>
      <c r="BN105" s="189"/>
      <c r="BP105" s="180"/>
      <c r="BQ105" s="180"/>
      <c r="BR105" s="180"/>
      <c r="BS105" s="180"/>
      <c r="BT105" s="180"/>
      <c r="BU105" s="180"/>
      <c r="BV105" s="180"/>
      <c r="BW105" s="180"/>
      <c r="CB105" s="180"/>
      <c r="CD105" s="192"/>
      <c r="CF105" s="189"/>
      <c r="CG105" s="190"/>
      <c r="CN105" s="192"/>
      <c r="CO105" s="192"/>
      <c r="CP105" s="192"/>
      <c r="CQ105" s="192"/>
      <c r="CR105" s="192"/>
      <c r="CS105" s="192"/>
      <c r="CT105" s="192"/>
    </row>
    <row r="106" spans="1:98" s="191" customFormat="1" ht="13.5" hidden="1" customHeight="1">
      <c r="A106" s="109" t="s">
        <v>87</v>
      </c>
      <c r="B106" s="192" t="s">
        <v>102</v>
      </c>
      <c r="C106" s="110"/>
      <c r="D106" s="110"/>
      <c r="E106" s="110"/>
      <c r="F106" s="171"/>
      <c r="G106" s="171"/>
      <c r="H106" s="110"/>
      <c r="I106" s="110"/>
      <c r="J106" s="110"/>
      <c r="K106" s="110"/>
      <c r="L106" s="110"/>
      <c r="M106" s="111"/>
      <c r="N106" s="111"/>
      <c r="O106" s="111"/>
      <c r="P106" s="110"/>
      <c r="Q106" s="110"/>
      <c r="R106" s="110"/>
      <c r="S106" s="110"/>
      <c r="T106" s="110"/>
      <c r="U106" s="112"/>
      <c r="V106" s="192"/>
      <c r="W106" s="192"/>
      <c r="X106" s="192"/>
      <c r="Y106" s="192"/>
      <c r="Z106" s="192"/>
      <c r="AA106" s="192"/>
      <c r="AB106" s="192"/>
      <c r="AC106" s="192"/>
      <c r="AD106" s="189"/>
      <c r="AE106" s="59"/>
      <c r="AF106" s="60"/>
      <c r="AG106" s="189"/>
      <c r="AH106" s="189"/>
      <c r="AI106" s="189"/>
      <c r="AJ106" s="189"/>
      <c r="AK106" s="189"/>
      <c r="AL106" s="189"/>
      <c r="AM106" s="189"/>
      <c r="AN106" s="189"/>
      <c r="AO106" s="189"/>
      <c r="AP106" s="189"/>
      <c r="AQ106" s="189"/>
      <c r="AR106" s="189"/>
      <c r="AS106" s="189"/>
      <c r="AT106" s="189"/>
      <c r="AU106" s="181"/>
      <c r="AV106" s="189"/>
      <c r="AW106" s="181"/>
      <c r="AX106" s="189"/>
      <c r="AY106" s="189"/>
      <c r="AZ106" s="189"/>
      <c r="BA106" s="189"/>
      <c r="BB106" s="189"/>
      <c r="BC106" s="189"/>
      <c r="BD106" s="189"/>
      <c r="BE106" s="189"/>
      <c r="BF106" s="189"/>
      <c r="BG106" s="189"/>
      <c r="BH106" s="189"/>
      <c r="BI106" s="189"/>
      <c r="BJ106" s="189"/>
      <c r="BK106" s="189"/>
      <c r="BL106" s="189"/>
      <c r="BM106" s="159"/>
      <c r="BN106" s="189"/>
      <c r="BP106" s="180"/>
      <c r="BQ106" s="180"/>
      <c r="BR106" s="180"/>
      <c r="BS106" s="180"/>
      <c r="BT106" s="180"/>
      <c r="BU106" s="180"/>
      <c r="BV106" s="180"/>
      <c r="BW106" s="180"/>
      <c r="CB106" s="180"/>
      <c r="CD106" s="192"/>
      <c r="CF106" s="189"/>
      <c r="CG106" s="190"/>
      <c r="CN106" s="192"/>
      <c r="CO106" s="192"/>
      <c r="CP106" s="192"/>
      <c r="CQ106" s="192"/>
      <c r="CR106" s="192"/>
      <c r="CS106" s="192"/>
      <c r="CT106" s="192"/>
    </row>
    <row r="107" spans="1:98" s="191"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192"/>
      <c r="W107" s="192"/>
      <c r="X107" s="192"/>
      <c r="Y107" s="192"/>
      <c r="Z107" s="192"/>
      <c r="AA107" s="192"/>
      <c r="AB107" s="192"/>
      <c r="AC107" s="192"/>
      <c r="AD107" s="189"/>
      <c r="AE107" s="59"/>
      <c r="AF107" s="60"/>
      <c r="AG107" s="189"/>
      <c r="AH107" s="189"/>
      <c r="AI107" s="189"/>
      <c r="AJ107" s="189"/>
      <c r="AK107" s="189"/>
      <c r="AL107" s="189"/>
      <c r="AM107" s="189"/>
      <c r="AN107" s="189"/>
      <c r="AO107" s="189"/>
      <c r="AP107" s="189"/>
      <c r="AQ107" s="189"/>
      <c r="AR107" s="189"/>
      <c r="AS107" s="189"/>
      <c r="AT107" s="189"/>
      <c r="AU107" s="181"/>
      <c r="AV107" s="189"/>
      <c r="AW107" s="181"/>
      <c r="AX107" s="189"/>
      <c r="AY107" s="189"/>
      <c r="AZ107" s="189"/>
      <c r="BA107" s="189"/>
      <c r="BB107" s="189"/>
      <c r="BC107" s="189"/>
      <c r="BD107" s="189"/>
      <c r="BE107" s="189"/>
      <c r="BF107" s="189"/>
      <c r="BG107" s="189"/>
      <c r="BH107" s="189"/>
      <c r="BI107" s="189"/>
      <c r="BJ107" s="189"/>
      <c r="BK107" s="189"/>
      <c r="BL107" s="189"/>
      <c r="BM107" s="159"/>
      <c r="BN107" s="189"/>
      <c r="BP107" s="180"/>
      <c r="BQ107" s="180"/>
      <c r="BR107" s="180"/>
      <c r="BS107" s="180"/>
      <c r="BT107" s="180"/>
      <c r="BU107" s="180"/>
      <c r="BV107" s="180"/>
      <c r="BW107" s="180"/>
      <c r="CB107" s="180"/>
      <c r="CD107" s="192"/>
      <c r="CF107" s="189"/>
      <c r="CG107" s="190"/>
      <c r="CN107" s="192"/>
      <c r="CO107" s="192"/>
      <c r="CP107" s="192"/>
      <c r="CQ107" s="192"/>
      <c r="CR107" s="192"/>
      <c r="CS107" s="192"/>
      <c r="CT107" s="192"/>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q7UT+X5/4oc8GjuGcSHN9FuiciRqVqd52DqAxvVpem3gpa27L50C8gDYTEg2HSVMR4jr6rtHIBkIIF2FCZthow==" saltValue="MB6WvVAvnr4hbIFm4OYYRg==" spinCount="100000" sheet="1" objects="1" scenarios="1"/>
  <mergeCells count="2580">
    <mergeCell ref="AK5:AK8"/>
    <mergeCell ref="AL5:AL8"/>
    <mergeCell ref="U5:U8"/>
    <mergeCell ref="V5:AB6"/>
    <mergeCell ref="AC5:AC8"/>
    <mergeCell ref="AD5:AD8"/>
    <mergeCell ref="AE5:AE8"/>
    <mergeCell ref="AF5:AF8"/>
    <mergeCell ref="V7:AB8"/>
    <mergeCell ref="A1:AB1"/>
    <mergeCell ref="A2:X2"/>
    <mergeCell ref="A3:B4"/>
    <mergeCell ref="C3:H4"/>
    <mergeCell ref="I3:J4"/>
    <mergeCell ref="K3:P4"/>
    <mergeCell ref="Q3:R4"/>
    <mergeCell ref="S3:U4"/>
    <mergeCell ref="V3:W4"/>
    <mergeCell ref="X3:AB4"/>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C3:AC4"/>
    <mergeCell ref="A5:A8"/>
    <mergeCell ref="B5:B8"/>
    <mergeCell ref="C5:C6"/>
    <mergeCell ref="D5:D6"/>
    <mergeCell ref="E5:E6"/>
    <mergeCell ref="F5:F6"/>
    <mergeCell ref="G5:G6"/>
    <mergeCell ref="H5:H6"/>
    <mergeCell ref="I5:J6"/>
    <mergeCell ref="AM5:AM8"/>
    <mergeCell ref="AN5:AN8"/>
    <mergeCell ref="AO5:AO8"/>
    <mergeCell ref="AP5:AP8"/>
    <mergeCell ref="AQ5:AQ8"/>
    <mergeCell ref="AR5:AR8"/>
    <mergeCell ref="AG5:AG8"/>
    <mergeCell ref="AH5:AH8"/>
    <mergeCell ref="AI5:AI8"/>
    <mergeCell ref="AJ5:AJ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K69:BK70"/>
    <mergeCell ref="BL69:BL70"/>
    <mergeCell ref="BM69:BM70"/>
    <mergeCell ref="BO69:BO70"/>
    <mergeCell ref="BP69:BP70"/>
    <mergeCell ref="BR69:BR70"/>
    <mergeCell ref="BE69:BE70"/>
    <mergeCell ref="BF69:BF70"/>
    <mergeCell ref="BG69:BG70"/>
    <mergeCell ref="BH69:BH70"/>
    <mergeCell ref="BC69:BC70"/>
    <mergeCell ref="BD69:BD70"/>
    <mergeCell ref="AS69:AS70"/>
    <mergeCell ref="AT69:AT70"/>
    <mergeCell ref="AU69:AU70"/>
    <mergeCell ref="AV69:AV70"/>
    <mergeCell ref="AW69:AW70"/>
    <mergeCell ref="AX69:AX70"/>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AU71:AU72"/>
    <mergeCell ref="AV71:AV72"/>
    <mergeCell ref="AW71:AW72"/>
    <mergeCell ref="AX71:AX72"/>
    <mergeCell ref="AY71:AY72"/>
    <mergeCell ref="AZ71:AZ72"/>
    <mergeCell ref="R71:R72"/>
    <mergeCell ref="S71:S72"/>
    <mergeCell ref="T71:T72"/>
    <mergeCell ref="U71:U72"/>
    <mergeCell ref="V71:X72"/>
    <mergeCell ref="Y71:AB72"/>
    <mergeCell ref="A71:C72"/>
    <mergeCell ref="D71:G72"/>
    <mergeCell ref="H71:I72"/>
    <mergeCell ref="J71:O72"/>
    <mergeCell ref="P71:P72"/>
    <mergeCell ref="Q71:Q72"/>
    <mergeCell ref="AW74:AW75"/>
    <mergeCell ref="V75:W75"/>
    <mergeCell ref="X75:Y75"/>
    <mergeCell ref="Z75:AA75"/>
    <mergeCell ref="CK69:CK70"/>
    <mergeCell ref="CL69:CL70"/>
    <mergeCell ref="CM69:CM70"/>
    <mergeCell ref="V70:AB70"/>
    <mergeCell ref="BI69:BI70"/>
    <mergeCell ref="BJ69:BJ70"/>
    <mergeCell ref="AY69:AY70"/>
    <mergeCell ref="AZ69:AZ70"/>
    <mergeCell ref="BA69:BA70"/>
    <mergeCell ref="BB69:BB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P9:P1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CN25:CN26"/>
  </mergeCells>
  <phoneticPr fontId="2"/>
  <conditionalFormatting sqref="G8 F5:G5 F1:H1 F73 H71 H73 F74:H1048576">
    <cfRule type="cellIs" dxfId="4319" priority="539" operator="equal">
      <formula>0</formula>
    </cfRule>
  </conditionalFormatting>
  <conditionalFormatting sqref="N9:N10">
    <cfRule type="expression" dxfId="4318" priority="538">
      <formula>"AE=1"</formula>
    </cfRule>
  </conditionalFormatting>
  <conditionalFormatting sqref="N11:N20 N23:N42 N45:N68">
    <cfRule type="expression" dxfId="4317" priority="537">
      <formula>"AE=1"</formula>
    </cfRule>
  </conditionalFormatting>
  <conditionalFormatting sqref="N69:N70">
    <cfRule type="expression" dxfId="4316" priority="536">
      <formula>"AE=1"</formula>
    </cfRule>
  </conditionalFormatting>
  <conditionalFormatting sqref="D9:D10">
    <cfRule type="expression" dxfId="4315" priority="535">
      <formula>OR($BP$9=1,$BO$9=2)</formula>
    </cfRule>
  </conditionalFormatting>
  <conditionalFormatting sqref="N21:N22">
    <cfRule type="expression" dxfId="4314" priority="534">
      <formula>"AE=1"</formula>
    </cfRule>
  </conditionalFormatting>
  <conditionalFormatting sqref="F7:G7">
    <cfRule type="cellIs" dxfId="4313" priority="533" operator="equal">
      <formula>0</formula>
    </cfRule>
  </conditionalFormatting>
  <conditionalFormatting sqref="D11:D12">
    <cfRule type="expression" dxfId="4312" priority="532">
      <formula>OR($BP$11=1,$BO$11=2)</formula>
    </cfRule>
  </conditionalFormatting>
  <conditionalFormatting sqref="F8">
    <cfRule type="cellIs" dxfId="4311" priority="531" operator="equal">
      <formula>0</formula>
    </cfRule>
  </conditionalFormatting>
  <conditionalFormatting sqref="H8 H5">
    <cfRule type="cellIs" dxfId="4310" priority="525" operator="equal">
      <formula>0</formula>
    </cfRule>
  </conditionalFormatting>
  <conditionalFormatting sqref="H7">
    <cfRule type="cellIs" dxfId="4309" priority="524" operator="equal">
      <formula>0</formula>
    </cfRule>
  </conditionalFormatting>
  <conditionalFormatting sqref="K7">
    <cfRule type="cellIs" dxfId="4308" priority="523" operator="equal">
      <formula>0</formula>
    </cfRule>
  </conditionalFormatting>
  <conditionalFormatting sqref="K5:L5">
    <cfRule type="cellIs" dxfId="4307" priority="530" operator="equal">
      <formula>0</formula>
    </cfRule>
  </conditionalFormatting>
  <conditionalFormatting sqref="I7">
    <cfRule type="cellIs" dxfId="4306" priority="528" operator="equal">
      <formula>0</formula>
    </cfRule>
  </conditionalFormatting>
  <conditionalFormatting sqref="I5:J5">
    <cfRule type="cellIs" dxfId="4305" priority="529" operator="equal">
      <formula>0</formula>
    </cfRule>
  </conditionalFormatting>
  <conditionalFormatting sqref="J8">
    <cfRule type="cellIs" dxfId="4304" priority="527" operator="equal">
      <formula>0</formula>
    </cfRule>
  </conditionalFormatting>
  <conditionalFormatting sqref="J7">
    <cfRule type="cellIs" dxfId="4303" priority="526" operator="equal">
      <formula>0</formula>
    </cfRule>
  </conditionalFormatting>
  <conditionalFormatting sqref="L7">
    <cfRule type="cellIs" dxfId="4302" priority="521" operator="equal">
      <formula>0</formula>
    </cfRule>
  </conditionalFormatting>
  <conditionalFormatting sqref="L8">
    <cfRule type="cellIs" dxfId="4301" priority="522" operator="equal">
      <formula>0</formula>
    </cfRule>
  </conditionalFormatting>
  <conditionalFormatting sqref="D15:D16">
    <cfRule type="expression" dxfId="4300" priority="520">
      <formula>OR($BP$15=1,$BO$15=2)</formula>
    </cfRule>
  </conditionalFormatting>
  <conditionalFormatting sqref="D17:D18">
    <cfRule type="expression" dxfId="4299" priority="519">
      <formula>OR($BP$17=1,$BO$17=2)</formula>
    </cfRule>
  </conditionalFormatting>
  <conditionalFormatting sqref="D31:D32">
    <cfRule type="expression" dxfId="4298" priority="518">
      <formula>OR($BP$31=1,$BO$31=2)</formula>
    </cfRule>
  </conditionalFormatting>
  <conditionalFormatting sqref="D33:D34">
    <cfRule type="expression" dxfId="4297" priority="517">
      <formula>OR($BP$33=1,$BO$33=2)</formula>
    </cfRule>
  </conditionalFormatting>
  <conditionalFormatting sqref="D57:D58">
    <cfRule type="expression" dxfId="4296" priority="516">
      <formula>OR($BP$57=1,$BO$57=2)</formula>
    </cfRule>
  </conditionalFormatting>
  <conditionalFormatting sqref="D59:D60">
    <cfRule type="expression" dxfId="4295" priority="515">
      <formula>OR($BP$59=1,$BO$59=2)</formula>
    </cfRule>
  </conditionalFormatting>
  <conditionalFormatting sqref="A65:B70">
    <cfRule type="expression" dxfId="4294" priority="540">
      <formula>MONTH($A65)&lt;&gt;$AA$2</formula>
    </cfRule>
  </conditionalFormatting>
  <conditionalFormatting sqref="E9:E10">
    <cfRule type="expression" dxfId="4293" priority="514">
      <formula>OR($BP$9=1,$BO$9=2)</formula>
    </cfRule>
  </conditionalFormatting>
  <conditionalFormatting sqref="E11:E12">
    <cfRule type="expression" dxfId="4292" priority="513">
      <formula>OR($BP$11=1,$BO$11=2)</formula>
    </cfRule>
  </conditionalFormatting>
  <conditionalFormatting sqref="E13:E14">
    <cfRule type="expression" dxfId="4291" priority="512">
      <formula>OR($BP$13=1,$BO$13=2)</formula>
    </cfRule>
  </conditionalFormatting>
  <conditionalFormatting sqref="E15:E16">
    <cfRule type="expression" dxfId="4290" priority="511">
      <formula>OR($BP$15=1,$BO$15=2)</formula>
    </cfRule>
  </conditionalFormatting>
  <conditionalFormatting sqref="E17:E18">
    <cfRule type="expression" dxfId="4289" priority="510">
      <formula>OR($BP$17=1,$BO$17=2)</formula>
    </cfRule>
  </conditionalFormatting>
  <conditionalFormatting sqref="E19:E20">
    <cfRule type="expression" dxfId="4288" priority="509">
      <formula>OR($BP$19=1,$BO$19=2)</formula>
    </cfRule>
  </conditionalFormatting>
  <conditionalFormatting sqref="E21:E22">
    <cfRule type="expression" dxfId="4287" priority="508">
      <formula>OR($BP$21=1,$BO$21=2)</formula>
    </cfRule>
  </conditionalFormatting>
  <conditionalFormatting sqref="E23:E24">
    <cfRule type="expression" dxfId="4286" priority="507">
      <formula>OR($BP$23=1,$BO$23=2)</formula>
    </cfRule>
  </conditionalFormatting>
  <conditionalFormatting sqref="E25:E26">
    <cfRule type="expression" dxfId="4285" priority="506">
      <formula>OR($BP$25=1,$BO$25=2)</formula>
    </cfRule>
  </conditionalFormatting>
  <conditionalFormatting sqref="E27:E28">
    <cfRule type="expression" dxfId="4284" priority="505">
      <formula>OR($BP$27=1,$BO$27=2)</formula>
    </cfRule>
  </conditionalFormatting>
  <conditionalFormatting sqref="E31:E32">
    <cfRule type="expression" dxfId="4283" priority="504">
      <formula>OR($BP$31=1,$BO$31=2)</formula>
    </cfRule>
  </conditionalFormatting>
  <conditionalFormatting sqref="E33:E34">
    <cfRule type="expression" dxfId="4282" priority="503">
      <formula>OR($BP$33=1,$BO$33=2)</formula>
    </cfRule>
  </conditionalFormatting>
  <conditionalFormatting sqref="E35:E36">
    <cfRule type="expression" dxfId="4281" priority="502">
      <formula>OR($BP$35=1,$BO$35=2)</formula>
    </cfRule>
  </conditionalFormatting>
  <conditionalFormatting sqref="E37:E38">
    <cfRule type="expression" dxfId="4280" priority="501">
      <formula>OR($BP$37=1,$BO$37=2)</formula>
    </cfRule>
  </conditionalFormatting>
  <conditionalFormatting sqref="E39:E40">
    <cfRule type="expression" dxfId="4279" priority="500">
      <formula>OR($BP$39=1,$BO$39=2)</formula>
    </cfRule>
  </conditionalFormatting>
  <conditionalFormatting sqref="E41:E42">
    <cfRule type="expression" dxfId="4278" priority="499">
      <formula>OR($BP$41=1,$BO$41=2)</formula>
    </cfRule>
  </conditionalFormatting>
  <conditionalFormatting sqref="E47:E48">
    <cfRule type="expression" dxfId="4277" priority="498">
      <formula>OR($BP$47=1,$BO$47=2)</formula>
    </cfRule>
  </conditionalFormatting>
  <conditionalFormatting sqref="E49:E50">
    <cfRule type="expression" dxfId="4276" priority="497">
      <formula>OR($BP$49=1,$BO$49=2)</formula>
    </cfRule>
  </conditionalFormatting>
  <conditionalFormatting sqref="E51:E52">
    <cfRule type="expression" dxfId="4275" priority="496">
      <formula>OR($BP$51=1,$BO$51=2)</formula>
    </cfRule>
  </conditionalFormatting>
  <conditionalFormatting sqref="E53:E54">
    <cfRule type="expression" dxfId="4274" priority="495">
      <formula>OR($BP$53=1,$BO$53=2)</formula>
    </cfRule>
  </conditionalFormatting>
  <conditionalFormatting sqref="E55:E56">
    <cfRule type="expression" dxfId="4273" priority="494">
      <formula>OR($BP$55=1,$BO$55=2)</formula>
    </cfRule>
  </conditionalFormatting>
  <conditionalFormatting sqref="E57:E58">
    <cfRule type="expression" dxfId="4272" priority="493">
      <formula>OR($BP$57=1,$BO$57=2)</formula>
    </cfRule>
  </conditionalFormatting>
  <conditionalFormatting sqref="E59:E60">
    <cfRule type="expression" dxfId="4271" priority="492">
      <formula>OR($BP$59=1,$BO$59=2)</formula>
    </cfRule>
  </conditionalFormatting>
  <conditionalFormatting sqref="E61:E62">
    <cfRule type="expression" dxfId="4270" priority="491">
      <formula>OR($BP$61=1,$BO$61=2)</formula>
    </cfRule>
  </conditionalFormatting>
  <conditionalFormatting sqref="E63:E64">
    <cfRule type="expression" dxfId="4269" priority="490">
      <formula>OR($BP$63=1,$BO$63=2)</formula>
    </cfRule>
  </conditionalFormatting>
  <conditionalFormatting sqref="E65:E66">
    <cfRule type="expression" dxfId="4268" priority="489">
      <formula>OR($BP$65=1,$BO$65=2)</formula>
    </cfRule>
  </conditionalFormatting>
  <conditionalFormatting sqref="E67:E68">
    <cfRule type="expression" dxfId="4267" priority="488">
      <formula>OR($BP$67=1,$BO$67=2)</formula>
    </cfRule>
  </conditionalFormatting>
  <conditionalFormatting sqref="E69:E70">
    <cfRule type="expression" dxfId="4266" priority="487">
      <formula>OR($BP$69=1,$BO$69=2)</formula>
    </cfRule>
  </conditionalFormatting>
  <conditionalFormatting sqref="C9">
    <cfRule type="expression" dxfId="4265" priority="486">
      <formula>OR($BP$9=1,$BO$9=2)</formula>
    </cfRule>
  </conditionalFormatting>
  <conditionalFormatting sqref="D19:D20">
    <cfRule type="expression" dxfId="4264" priority="485">
      <formula>OR($BP$19=1,$BO$19=2)</formula>
    </cfRule>
  </conditionalFormatting>
  <conditionalFormatting sqref="D51:D52">
    <cfRule type="expression" dxfId="4263" priority="484">
      <formula>OR($BP$51=1,$BO$51=2)</formula>
    </cfRule>
  </conditionalFormatting>
  <conditionalFormatting sqref="D67:D68">
    <cfRule type="expression" dxfId="4262" priority="483">
      <formula>OR($BP$67=1,$BO$67=2)</formula>
    </cfRule>
  </conditionalFormatting>
  <conditionalFormatting sqref="N43:N44">
    <cfRule type="expression" dxfId="4261" priority="482">
      <formula>"AE=1"</formula>
    </cfRule>
  </conditionalFormatting>
  <conditionalFormatting sqref="AB19:AB20">
    <cfRule type="expression" dxfId="4260" priority="541">
      <formula>AND(OR(L19&gt;0,#REF!&gt;0),CH19=1)</formula>
    </cfRule>
  </conditionalFormatting>
  <conditionalFormatting sqref="AA19:AA20">
    <cfRule type="expression" dxfId="4259" priority="542">
      <formula>AND(OR(K19&gt;0,#REF!&gt;0),#REF!=1)</formula>
    </cfRule>
  </conditionalFormatting>
  <conditionalFormatting sqref="D43:D44">
    <cfRule type="expression" dxfId="4258" priority="481">
      <formula>OR($BP$43=1,$BO$43=2)</formula>
    </cfRule>
  </conditionalFormatting>
  <conditionalFormatting sqref="D45:D46">
    <cfRule type="expression" dxfId="4257" priority="480">
      <formula>OR($BP$45=1,$BO$45=2)</formula>
    </cfRule>
  </conditionalFormatting>
  <conditionalFormatting sqref="D47:D48">
    <cfRule type="expression" dxfId="4256" priority="479">
      <formula>OR($BP$47=1,$BO$47=2)</formula>
    </cfRule>
  </conditionalFormatting>
  <conditionalFormatting sqref="D53:D54">
    <cfRule type="expression" dxfId="4255" priority="478">
      <formula>OR($BP$53=1,$BO$53=2)</formula>
    </cfRule>
  </conditionalFormatting>
  <conditionalFormatting sqref="D55:D56">
    <cfRule type="expression" dxfId="4254" priority="477">
      <formula>OR($BP$55=1,$BO$55=2)</formula>
    </cfRule>
  </conditionalFormatting>
  <conditionalFormatting sqref="D61:D62">
    <cfRule type="expression" dxfId="4253" priority="476">
      <formula>OR($BP$61=1,$BO$61=2)</formula>
    </cfRule>
  </conditionalFormatting>
  <conditionalFormatting sqref="E43:E44">
    <cfRule type="expression" dxfId="4252" priority="475">
      <formula>OR($BP$43=1,$BO$43=2)</formula>
    </cfRule>
  </conditionalFormatting>
  <conditionalFormatting sqref="E45:E46">
    <cfRule type="expression" dxfId="4251" priority="474">
      <formula>OR($BP$45=1,$BO$45=2)</formula>
    </cfRule>
  </conditionalFormatting>
  <conditionalFormatting sqref="C15">
    <cfRule type="expression" dxfId="4250" priority="473">
      <formula>OR($BP$15=1,$BO$15=2)</formula>
    </cfRule>
  </conditionalFormatting>
  <conditionalFormatting sqref="C16">
    <cfRule type="expression" dxfId="4249" priority="472">
      <formula>OR($BP$15=1,$BO$15=2)</formula>
    </cfRule>
  </conditionalFormatting>
  <conditionalFormatting sqref="C17">
    <cfRule type="expression" dxfId="4248" priority="471">
      <formula>OR($BP$17=1,$BO$17=2)</formula>
    </cfRule>
  </conditionalFormatting>
  <conditionalFormatting sqref="C18">
    <cfRule type="expression" dxfId="4247" priority="470">
      <formula>OR($BP$17=1,$BO$17=2)</formula>
    </cfRule>
  </conditionalFormatting>
  <conditionalFormatting sqref="C19">
    <cfRule type="expression" dxfId="4246" priority="469">
      <formula>OR($BP$19=1,$BO$19=2)</formula>
    </cfRule>
  </conditionalFormatting>
  <conditionalFormatting sqref="C20">
    <cfRule type="expression" dxfId="4245" priority="468">
      <formula>OR($BP$19=1,$BO$19=2)</formula>
    </cfRule>
  </conditionalFormatting>
  <conditionalFormatting sqref="C21">
    <cfRule type="expression" dxfId="4244" priority="467">
      <formula>OR($BP$21=1,$BO$21=2)</formula>
    </cfRule>
  </conditionalFormatting>
  <conditionalFormatting sqref="C22">
    <cfRule type="expression" dxfId="4243" priority="466">
      <formula>OR($BP$21=1,$BO$21=2)</formula>
    </cfRule>
  </conditionalFormatting>
  <conditionalFormatting sqref="C23">
    <cfRule type="expression" dxfId="4242" priority="465">
      <formula>OR($BP$23=1,$BO$23=2)</formula>
    </cfRule>
  </conditionalFormatting>
  <conditionalFormatting sqref="C24">
    <cfRule type="expression" dxfId="4241" priority="464">
      <formula>OR($BP$23=1,$BO$23=2)</formula>
    </cfRule>
  </conditionalFormatting>
  <conditionalFormatting sqref="C25">
    <cfRule type="expression" dxfId="4240" priority="463">
      <formula>OR($BP$25=1,$BO$25=2)</formula>
    </cfRule>
  </conditionalFormatting>
  <conditionalFormatting sqref="C26">
    <cfRule type="expression" dxfId="4239" priority="462">
      <formula>OR($BP$25=1,$BO$25=2)</formula>
    </cfRule>
  </conditionalFormatting>
  <conditionalFormatting sqref="C27">
    <cfRule type="expression" dxfId="4238" priority="461">
      <formula>OR($BP$27=1,$BO$27=2)</formula>
    </cfRule>
  </conditionalFormatting>
  <conditionalFormatting sqref="C28">
    <cfRule type="expression" dxfId="4237" priority="460">
      <formula>OR($BP$27=1,$BO$27=2)</formula>
    </cfRule>
  </conditionalFormatting>
  <conditionalFormatting sqref="C29">
    <cfRule type="expression" dxfId="4236" priority="459">
      <formula>OR($BP$29=1,$BO$29=2)</formula>
    </cfRule>
  </conditionalFormatting>
  <conditionalFormatting sqref="C30">
    <cfRule type="expression" dxfId="4235" priority="458">
      <formula>OR($BP$29=1,$BO$29=2)</formula>
    </cfRule>
  </conditionalFormatting>
  <conditionalFormatting sqref="C31">
    <cfRule type="expression" dxfId="4234" priority="457">
      <formula>OR($BP$31=1,$BO$31=2)</formula>
    </cfRule>
  </conditionalFormatting>
  <conditionalFormatting sqref="C32">
    <cfRule type="expression" dxfId="4233" priority="456">
      <formula>OR($BP$31=1,$BO$31=2)</formula>
    </cfRule>
  </conditionalFormatting>
  <conditionalFormatting sqref="C33">
    <cfRule type="expression" dxfId="4232" priority="455">
      <formula>OR($BP$33=1,$BO$33=2)</formula>
    </cfRule>
  </conditionalFormatting>
  <conditionalFormatting sqref="C34">
    <cfRule type="expression" dxfId="4231" priority="454">
      <formula>OR($BP$33=1,$BO$33=2)</formula>
    </cfRule>
  </conditionalFormatting>
  <conditionalFormatting sqref="C35">
    <cfRule type="expression" dxfId="4230" priority="453">
      <formula>OR($BP$35=1,$BO$35=2)</formula>
    </cfRule>
  </conditionalFormatting>
  <conditionalFormatting sqref="C36">
    <cfRule type="expression" dxfId="4229" priority="452">
      <formula>OR($BP$35=1,$BO$35=2)</formula>
    </cfRule>
  </conditionalFormatting>
  <conditionalFormatting sqref="C37">
    <cfRule type="expression" dxfId="4228" priority="451">
      <formula>OR($BP$37=1,$BO$37=2)</formula>
    </cfRule>
  </conditionalFormatting>
  <conditionalFormatting sqref="C38">
    <cfRule type="expression" dxfId="4227" priority="450">
      <formula>OR($BP$37=1,$BO$37=2)</formula>
    </cfRule>
  </conditionalFormatting>
  <conditionalFormatting sqref="C39">
    <cfRule type="expression" dxfId="4226" priority="449">
      <formula>OR($BP$39=1,$BO$39=2)</formula>
    </cfRule>
  </conditionalFormatting>
  <conditionalFormatting sqref="C40">
    <cfRule type="expression" dxfId="4225" priority="448">
      <formula>OR($BP$39=1,$BO$39=2)</formula>
    </cfRule>
  </conditionalFormatting>
  <conditionalFormatting sqref="C41">
    <cfRule type="expression" dxfId="4224" priority="447">
      <formula>OR($BP$41=1,$BO$41=2)</formula>
    </cfRule>
  </conditionalFormatting>
  <conditionalFormatting sqref="C42">
    <cfRule type="expression" dxfId="4223" priority="446">
      <formula>OR($BP$41=1,$BO$41=2)</formula>
    </cfRule>
  </conditionalFormatting>
  <conditionalFormatting sqref="C43">
    <cfRule type="expression" dxfId="4222" priority="445">
      <formula>OR($BP$43=1,$BO$43=2)</formula>
    </cfRule>
  </conditionalFormatting>
  <conditionalFormatting sqref="C44">
    <cfRule type="expression" dxfId="4221" priority="444">
      <formula>OR($BP$43=1,$BO$43=2)</formula>
    </cfRule>
  </conditionalFormatting>
  <conditionalFormatting sqref="C45">
    <cfRule type="expression" dxfId="4220" priority="443">
      <formula>OR($BP$45=1,$BO$45=2)</formula>
    </cfRule>
  </conditionalFormatting>
  <conditionalFormatting sqref="C46">
    <cfRule type="expression" dxfId="4219" priority="442">
      <formula>OR($BP$45=1,$BO$45=2)</formula>
    </cfRule>
  </conditionalFormatting>
  <conditionalFormatting sqref="C47">
    <cfRule type="expression" dxfId="4218" priority="441">
      <formula>OR($BP$47=1,$BO$47=2)</formula>
    </cfRule>
  </conditionalFormatting>
  <conditionalFormatting sqref="C48">
    <cfRule type="expression" dxfId="4217" priority="440">
      <formula>OR($BP$47=1,$BO$47=2)</formula>
    </cfRule>
  </conditionalFormatting>
  <conditionalFormatting sqref="C49">
    <cfRule type="expression" dxfId="4216" priority="439">
      <formula>OR($BP$49=1,$BO$49=2)</formula>
    </cfRule>
  </conditionalFormatting>
  <conditionalFormatting sqref="C50">
    <cfRule type="expression" dxfId="4215" priority="438">
      <formula>OR($BP$49=1,$BO$49=2)</formula>
    </cfRule>
  </conditionalFormatting>
  <conditionalFormatting sqref="C51">
    <cfRule type="expression" dxfId="4214" priority="437">
      <formula>OR($BP$51=1,$BO$51=2)</formula>
    </cfRule>
  </conditionalFormatting>
  <conditionalFormatting sqref="C52">
    <cfRule type="expression" dxfId="4213" priority="436">
      <formula>OR($BP$51=1,$BO$51=2)</formula>
    </cfRule>
  </conditionalFormatting>
  <conditionalFormatting sqref="C53">
    <cfRule type="expression" dxfId="4212" priority="435">
      <formula>OR($BP$53=1,$BO$53=2)</formula>
    </cfRule>
  </conditionalFormatting>
  <conditionalFormatting sqref="C54">
    <cfRule type="expression" dxfId="4211" priority="434">
      <formula>OR($BP$53=1,$BO$53=2)</formula>
    </cfRule>
  </conditionalFormatting>
  <conditionalFormatting sqref="C55">
    <cfRule type="expression" dxfId="4210" priority="433">
      <formula>OR($BP$55=1,$BO$55=2)</formula>
    </cfRule>
  </conditionalFormatting>
  <conditionalFormatting sqref="C56">
    <cfRule type="expression" dxfId="4209" priority="432">
      <formula>OR($BP$55=1,$BO$55=2)</formula>
    </cfRule>
  </conditionalFormatting>
  <conditionalFormatting sqref="C57">
    <cfRule type="expression" dxfId="4208" priority="431">
      <formula>OR($BP$57=1,$BO$57=2)</formula>
    </cfRule>
  </conditionalFormatting>
  <conditionalFormatting sqref="C58">
    <cfRule type="expression" dxfId="4207" priority="430">
      <formula>OR($BP$57=1,$BO$57=2)</formula>
    </cfRule>
  </conditionalFormatting>
  <conditionalFormatting sqref="C59">
    <cfRule type="expression" dxfId="4206" priority="429">
      <formula>OR($BP$59=1,$BO$59=2)</formula>
    </cfRule>
  </conditionalFormatting>
  <conditionalFormatting sqref="C60">
    <cfRule type="expression" dxfId="4205" priority="428">
      <formula>OR($BP$59=1,$BO$59=2)</formula>
    </cfRule>
  </conditionalFormatting>
  <conditionalFormatting sqref="C61">
    <cfRule type="expression" dxfId="4204" priority="427">
      <formula>OR($BP$61=1,$BO$61=2)</formula>
    </cfRule>
  </conditionalFormatting>
  <conditionalFormatting sqref="C62">
    <cfRule type="expression" dxfId="4203" priority="426">
      <formula>OR($BP$61=1,$BO$61=2)</formula>
    </cfRule>
  </conditionalFormatting>
  <conditionalFormatting sqref="C63">
    <cfRule type="expression" dxfId="4202" priority="425">
      <formula>OR($BP$63=1,$BO$63=2)</formula>
    </cfRule>
  </conditionalFormatting>
  <conditionalFormatting sqref="C64">
    <cfRule type="expression" dxfId="4201" priority="424">
      <formula>OR($BP$63=1,$BO$63=2)</formula>
    </cfRule>
  </conditionalFormatting>
  <conditionalFormatting sqref="C65">
    <cfRule type="expression" dxfId="4200" priority="403">
      <formula>MONTH($A65)&lt;&gt;$AA$2</formula>
    </cfRule>
    <cfRule type="expression" dxfId="4199" priority="423">
      <formula>OR($BP$65=1,$BO$65=2)</formula>
    </cfRule>
  </conditionalFormatting>
  <conditionalFormatting sqref="C66">
    <cfRule type="expression" dxfId="4198" priority="422">
      <formula>OR($BP$65=1,$BO$65=2)</formula>
    </cfRule>
  </conditionalFormatting>
  <conditionalFormatting sqref="C67">
    <cfRule type="expression" dxfId="4197" priority="401">
      <formula>MONTH($A67)&lt;&gt;$AA$2</formula>
    </cfRule>
    <cfRule type="expression" dxfId="4196" priority="421">
      <formula>OR($BP$67=1,$BO$67=2)</formula>
    </cfRule>
  </conditionalFormatting>
  <conditionalFormatting sqref="C68">
    <cfRule type="expression" dxfId="4195" priority="420">
      <formula>OR($BP$67=1,$BO$67=2)</formula>
    </cfRule>
  </conditionalFormatting>
  <conditionalFormatting sqref="D13:D14">
    <cfRule type="expression" dxfId="4194" priority="419">
      <formula>OR($BP$13=1,$BO$13=2)</formula>
    </cfRule>
  </conditionalFormatting>
  <conditionalFormatting sqref="C11">
    <cfRule type="expression" dxfId="4193" priority="418">
      <formula>OR($BP$11=1,$BO$11=2)</formula>
    </cfRule>
  </conditionalFormatting>
  <conditionalFormatting sqref="D25:D26">
    <cfRule type="expression" dxfId="4192" priority="417">
      <formula>OR($BP$25=1,$BO$25=2)</formula>
    </cfRule>
  </conditionalFormatting>
  <conditionalFormatting sqref="D29:D30">
    <cfRule type="expression" dxfId="4191" priority="416">
      <formula>OR($BP$29=1,$BO$29=2)</formula>
    </cfRule>
  </conditionalFormatting>
  <conditionalFormatting sqref="E29:E30">
    <cfRule type="expression" dxfId="4190" priority="415">
      <formula>OR($BP$29=1,$BO$29=2)</formula>
    </cfRule>
  </conditionalFormatting>
  <conditionalFormatting sqref="D49:D50">
    <cfRule type="expression" dxfId="4189" priority="414">
      <formula>OR($BP$49=1,$BO$49=2)</formula>
    </cfRule>
  </conditionalFormatting>
  <conditionalFormatting sqref="D63:D64">
    <cfRule type="expression" dxfId="4188" priority="413">
      <formula>OR($BP$63=1,$BO$63=2)</formula>
    </cfRule>
  </conditionalFormatting>
  <conditionalFormatting sqref="D69:D70">
    <cfRule type="expression" dxfId="4187" priority="412">
      <formula>OR($BP$69=1,$BO$69=2)</formula>
    </cfRule>
  </conditionalFormatting>
  <conditionalFormatting sqref="C69">
    <cfRule type="expression" dxfId="4186" priority="399">
      <formula>MONTH($A69)&lt;&gt;$AA$2</formula>
    </cfRule>
    <cfRule type="expression" dxfId="4185" priority="411">
      <formula>OR($BP$69=1,$BO$69=2)</formula>
    </cfRule>
  </conditionalFormatting>
  <conditionalFormatting sqref="C70">
    <cfRule type="expression" dxfId="4184" priority="410">
      <formula>OR($BP$69=1,$BO$69=2)</formula>
    </cfRule>
  </conditionalFormatting>
  <conditionalFormatting sqref="C12">
    <cfRule type="expression" dxfId="4183" priority="409">
      <formula>OR($BP$11=1,$BO$11=2)</formula>
    </cfRule>
  </conditionalFormatting>
  <conditionalFormatting sqref="D65:D66">
    <cfRule type="expression" dxfId="4182" priority="408">
      <formula>OR($BP$65=1,$BO$65=2)</formula>
    </cfRule>
  </conditionalFormatting>
  <conditionalFormatting sqref="C10">
    <cfRule type="expression" dxfId="4181" priority="407">
      <formula>OR($BP$9=1,$BO$9=2)</formula>
    </cfRule>
  </conditionalFormatting>
  <conditionalFormatting sqref="D27:D28">
    <cfRule type="expression" dxfId="4180" priority="406">
      <formula>OR($BP$27=1,$BO$27=2)</formula>
    </cfRule>
  </conditionalFormatting>
  <conditionalFormatting sqref="D21:D22">
    <cfRule type="expression" dxfId="4179" priority="405">
      <formula>OR($BP$21=1,$BO$21=2)</formula>
    </cfRule>
  </conditionalFormatting>
  <conditionalFormatting sqref="D23:D24">
    <cfRule type="expression" dxfId="4178" priority="404">
      <formula>OR($BP$23=1,$BO$23=2)</formula>
    </cfRule>
  </conditionalFormatting>
  <conditionalFormatting sqref="V19:Z20">
    <cfRule type="expression" dxfId="4177" priority="543">
      <formula>AND(OR(F19&gt;0,#REF!&gt;0),CC19=1)</formula>
    </cfRule>
  </conditionalFormatting>
  <conditionalFormatting sqref="M65:N66">
    <cfRule type="expression" dxfId="4176" priority="397">
      <formula>MONTH($A65)&lt;&gt;$AA$2</formula>
    </cfRule>
  </conditionalFormatting>
  <conditionalFormatting sqref="M67:N68">
    <cfRule type="expression" dxfId="4175" priority="396">
      <formula>MONTH($A67)&lt;&gt;$AA$2</formula>
    </cfRule>
  </conditionalFormatting>
  <conditionalFormatting sqref="M69:N70">
    <cfRule type="expression" dxfId="4174" priority="395">
      <formula>MONTH($A69)&lt;&gt;$AA$2</formula>
    </cfRule>
  </conditionalFormatting>
  <conditionalFormatting sqref="C69:E69">
    <cfRule type="expression" dxfId="4173" priority="394">
      <formula>MONTH($A69)&lt;&gt;$AA$2</formula>
    </cfRule>
  </conditionalFormatting>
  <conditionalFormatting sqref="C65:E65">
    <cfRule type="expression" dxfId="4172" priority="392">
      <formula>MONTH($A65)&lt;&gt;$AA$2</formula>
    </cfRule>
  </conditionalFormatting>
  <conditionalFormatting sqref="C67:E67">
    <cfRule type="expression" dxfId="4171" priority="393">
      <formula>MONTH($A67)&lt;&gt;$AA$2</formula>
    </cfRule>
  </conditionalFormatting>
  <conditionalFormatting sqref="C68:E68">
    <cfRule type="expression" dxfId="4170" priority="400">
      <formula>MONTH($A67)&lt;&gt;$AA$2</formula>
    </cfRule>
  </conditionalFormatting>
  <conditionalFormatting sqref="C70:E70">
    <cfRule type="expression" dxfId="4169" priority="398">
      <formula>MONTH($A69)&lt;&gt;$AA$2</formula>
    </cfRule>
  </conditionalFormatting>
  <conditionalFormatting sqref="C66:E66">
    <cfRule type="expression" dxfId="4168" priority="402">
      <formula>MONTH($A65)&lt;&gt;$AA$2</formula>
    </cfRule>
  </conditionalFormatting>
  <conditionalFormatting sqref="C13">
    <cfRule type="expression" dxfId="4167" priority="391">
      <formula>OR($BP$13=1,$BO$13=2)</formula>
    </cfRule>
  </conditionalFormatting>
  <conditionalFormatting sqref="C14">
    <cfRule type="expression" dxfId="4166" priority="390">
      <formula>OR($BP$13=1,$BO$13=2)</formula>
    </cfRule>
  </conditionalFormatting>
  <conditionalFormatting sqref="J65">
    <cfRule type="expression" dxfId="4165" priority="389">
      <formula>MONTH($A65)&lt;&gt;$AA$2</formula>
    </cfRule>
  </conditionalFormatting>
  <conditionalFormatting sqref="J66">
    <cfRule type="expression" dxfId="4164" priority="388">
      <formula>MONTH($A65)&lt;&gt;$AA$2</formula>
    </cfRule>
  </conditionalFormatting>
  <conditionalFormatting sqref="L65">
    <cfRule type="expression" dxfId="4163" priority="387">
      <formula>MONTH($A65)&lt;&gt;$AA$2</formula>
    </cfRule>
  </conditionalFormatting>
  <conditionalFormatting sqref="L66">
    <cfRule type="expression" dxfId="4162" priority="386">
      <formula>MONTH($A65)&lt;&gt;$AA$2</formula>
    </cfRule>
  </conditionalFormatting>
  <conditionalFormatting sqref="J67">
    <cfRule type="expression" dxfId="4161" priority="385">
      <formula>MONTH($A67)&lt;&gt;$AA$2</formula>
    </cfRule>
  </conditionalFormatting>
  <conditionalFormatting sqref="J68">
    <cfRule type="expression" dxfId="4160" priority="384">
      <formula>MONTH($A67)&lt;&gt;$AA$2</formula>
    </cfRule>
  </conditionalFormatting>
  <conditionalFormatting sqref="L67">
    <cfRule type="expression" dxfId="4159" priority="383">
      <formula>MONTH($A67)&lt;&gt;$AA$2</formula>
    </cfRule>
  </conditionalFormatting>
  <conditionalFormatting sqref="L68">
    <cfRule type="expression" dxfId="4158" priority="382">
      <formula>MONTH($A67)&lt;&gt;$AA$2</formula>
    </cfRule>
  </conditionalFormatting>
  <conditionalFormatting sqref="J69">
    <cfRule type="expression" dxfId="4157" priority="381">
      <formula>MONTH($A69)&lt;&gt;$AA$2</formula>
    </cfRule>
  </conditionalFormatting>
  <conditionalFormatting sqref="J70">
    <cfRule type="expression" dxfId="4156" priority="380">
      <formula>MONTH($A69)&lt;&gt;$AA$2</formula>
    </cfRule>
  </conditionalFormatting>
  <conditionalFormatting sqref="L69">
    <cfRule type="expression" dxfId="4155" priority="379">
      <formula>MONTH($A69)&lt;&gt;$AA$2</formula>
    </cfRule>
  </conditionalFormatting>
  <conditionalFormatting sqref="L70">
    <cfRule type="expression" dxfId="4154" priority="378">
      <formula>MONTH($A69)&lt;&gt;$AA$2</formula>
    </cfRule>
  </conditionalFormatting>
  <conditionalFormatting sqref="D35:D36">
    <cfRule type="expression" dxfId="4153" priority="377">
      <formula>OR($BP$35=1,$BO$35=2)</formula>
    </cfRule>
  </conditionalFormatting>
  <conditionalFormatting sqref="D37:D38">
    <cfRule type="expression" dxfId="4152" priority="376">
      <formula>OR($BP$37=1,$BO$37=2)</formula>
    </cfRule>
  </conditionalFormatting>
  <conditionalFormatting sqref="D39:D40">
    <cfRule type="expression" dxfId="4151" priority="375">
      <formula>OR($BP$39=1,$BO$39=2)</formula>
    </cfRule>
  </conditionalFormatting>
  <conditionalFormatting sqref="D41:D42">
    <cfRule type="expression" dxfId="4150" priority="374">
      <formula>OR($BP$41=1,$BO$41=2)</formula>
    </cfRule>
  </conditionalFormatting>
  <conditionalFormatting sqref="AB9:AB10">
    <cfRule type="expression" dxfId="4149" priority="371">
      <formula>AND(OR(L9&gt;0,#REF!&gt;0),CH9=1)</formula>
    </cfRule>
  </conditionalFormatting>
  <conditionalFormatting sqref="AA9:AA10">
    <cfRule type="expression" dxfId="4148" priority="372">
      <formula>AND(OR(K9&gt;0,#REF!&gt;0),#REF!=1)</formula>
    </cfRule>
  </conditionalFormatting>
  <conditionalFormatting sqref="V9:Z10">
    <cfRule type="expression" dxfId="4147" priority="373">
      <formula>AND(OR(F9&gt;0,#REF!&gt;0),CC9=1)</formula>
    </cfRule>
  </conditionalFormatting>
  <conditionalFormatting sqref="AB11:AB12">
    <cfRule type="expression" dxfId="4146" priority="368">
      <formula>AND(OR(L11&gt;0,#REF!&gt;0),CH11=1)</formula>
    </cfRule>
  </conditionalFormatting>
  <conditionalFormatting sqref="AA11:AA12">
    <cfRule type="expression" dxfId="4145" priority="369">
      <formula>AND(OR(K11&gt;0,#REF!&gt;0),#REF!=1)</formula>
    </cfRule>
  </conditionalFormatting>
  <conditionalFormatting sqref="V11:Z12">
    <cfRule type="expression" dxfId="4144" priority="370">
      <formula>AND(OR(F11&gt;0,#REF!&gt;0),CC11=1)</formula>
    </cfRule>
  </conditionalFormatting>
  <conditionalFormatting sqref="AB13:AB14">
    <cfRule type="expression" dxfId="4143" priority="365">
      <formula>AND(OR(L13&gt;0,#REF!&gt;0),CH13=1)</formula>
    </cfRule>
  </conditionalFormatting>
  <conditionalFormatting sqref="AA13:AA14">
    <cfRule type="expression" dxfId="4142" priority="366">
      <formula>AND(OR(K13&gt;0,#REF!&gt;0),#REF!=1)</formula>
    </cfRule>
  </conditionalFormatting>
  <conditionalFormatting sqref="V13:Z14">
    <cfRule type="expression" dxfId="4141" priority="367">
      <formula>AND(OR(F13&gt;0,#REF!&gt;0),CC13=1)</formula>
    </cfRule>
  </conditionalFormatting>
  <conditionalFormatting sqref="AB15:AB16">
    <cfRule type="expression" dxfId="4140" priority="362">
      <formula>AND(OR(L15&gt;0,#REF!&gt;0),CH15=1)</formula>
    </cfRule>
  </conditionalFormatting>
  <conditionalFormatting sqref="AA15:AA16">
    <cfRule type="expression" dxfId="4139" priority="363">
      <formula>AND(OR(K15&gt;0,#REF!&gt;0),#REF!=1)</formula>
    </cfRule>
  </conditionalFormatting>
  <conditionalFormatting sqref="V15:Z16">
    <cfRule type="expression" dxfId="4138" priority="364">
      <formula>AND(OR(F15&gt;0,#REF!&gt;0),CC15=1)</formula>
    </cfRule>
  </conditionalFormatting>
  <conditionalFormatting sqref="AB17:AB18">
    <cfRule type="expression" dxfId="4137" priority="359">
      <formula>AND(OR(L17&gt;0,#REF!&gt;0),CH17=1)</formula>
    </cfRule>
  </conditionalFormatting>
  <conditionalFormatting sqref="AA17:AA18">
    <cfRule type="expression" dxfId="4136" priority="360">
      <formula>AND(OR(K17&gt;0,#REF!&gt;0),#REF!=1)</formula>
    </cfRule>
  </conditionalFormatting>
  <conditionalFormatting sqref="V17:Z18">
    <cfRule type="expression" dxfId="4135" priority="361">
      <formula>AND(OR(F17&gt;0,#REF!&gt;0),CC17=1)</formula>
    </cfRule>
  </conditionalFormatting>
  <conditionalFormatting sqref="AB21:AB22">
    <cfRule type="expression" dxfId="4134" priority="356">
      <formula>AND(OR(L21&gt;0,#REF!&gt;0),CH21=1)</formula>
    </cfRule>
  </conditionalFormatting>
  <conditionalFormatting sqref="AA21:AA22">
    <cfRule type="expression" dxfId="4133" priority="357">
      <formula>AND(OR(K21&gt;0,#REF!&gt;0),#REF!=1)</formula>
    </cfRule>
  </conditionalFormatting>
  <conditionalFormatting sqref="V21:Z22">
    <cfRule type="expression" dxfId="4132" priority="358">
      <formula>AND(OR(F21&gt;0,#REF!&gt;0),CC21=1)</formula>
    </cfRule>
  </conditionalFormatting>
  <conditionalFormatting sqref="AB23:AB24">
    <cfRule type="expression" dxfId="4131" priority="353">
      <formula>AND(OR(L23&gt;0,#REF!&gt;0),CH23=1)</formula>
    </cfRule>
  </conditionalFormatting>
  <conditionalFormatting sqref="AA23:AA24">
    <cfRule type="expression" dxfId="4130" priority="354">
      <formula>AND(OR(K23&gt;0,#REF!&gt;0),#REF!=1)</formula>
    </cfRule>
  </conditionalFormatting>
  <conditionalFormatting sqref="V23:Z24">
    <cfRule type="expression" dxfId="4129" priority="355">
      <formula>AND(OR(F23&gt;0,#REF!&gt;0),CC23=1)</formula>
    </cfRule>
  </conditionalFormatting>
  <conditionalFormatting sqref="AB25:AB26">
    <cfRule type="expression" dxfId="4128" priority="350">
      <formula>AND(OR(L25&gt;0,#REF!&gt;0),CH25=1)</formula>
    </cfRule>
  </conditionalFormatting>
  <conditionalFormatting sqref="AA25:AA26">
    <cfRule type="expression" dxfId="4127" priority="351">
      <formula>AND(OR(K25&gt;0,#REF!&gt;0),#REF!=1)</formula>
    </cfRule>
  </conditionalFormatting>
  <conditionalFormatting sqref="V25:Z26">
    <cfRule type="expression" dxfId="4126" priority="352">
      <formula>AND(OR(F25&gt;0,#REF!&gt;0),CC25=1)</formula>
    </cfRule>
  </conditionalFormatting>
  <conditionalFormatting sqref="AB27:AB28">
    <cfRule type="expression" dxfId="4125" priority="347">
      <formula>AND(OR(L27&gt;0,#REF!&gt;0),CH27=1)</formula>
    </cfRule>
  </conditionalFormatting>
  <conditionalFormatting sqref="AA27:AA28">
    <cfRule type="expression" dxfId="4124" priority="348">
      <formula>AND(OR(K27&gt;0,#REF!&gt;0),#REF!=1)</formula>
    </cfRule>
  </conditionalFormatting>
  <conditionalFormatting sqref="V27:Z28">
    <cfRule type="expression" dxfId="4123" priority="349">
      <formula>AND(OR(F27&gt;0,#REF!&gt;0),CC27=1)</formula>
    </cfRule>
  </conditionalFormatting>
  <conditionalFormatting sqref="AB29:AB30">
    <cfRule type="expression" dxfId="4122" priority="344">
      <formula>AND(OR(L29&gt;0,#REF!&gt;0),CH29=1)</formula>
    </cfRule>
  </conditionalFormatting>
  <conditionalFormatting sqref="AA29:AA30">
    <cfRule type="expression" dxfId="4121" priority="345">
      <formula>AND(OR(K29&gt;0,#REF!&gt;0),#REF!=1)</formula>
    </cfRule>
  </conditionalFormatting>
  <conditionalFormatting sqref="V29:Z30">
    <cfRule type="expression" dxfId="4120" priority="346">
      <formula>AND(OR(F29&gt;0,#REF!&gt;0),CC29=1)</formula>
    </cfRule>
  </conditionalFormatting>
  <conditionalFormatting sqref="AB31:AB32">
    <cfRule type="expression" dxfId="4119" priority="341">
      <formula>AND(OR(L31&gt;0,#REF!&gt;0),CH31=1)</formula>
    </cfRule>
  </conditionalFormatting>
  <conditionalFormatting sqref="AA31:AA32">
    <cfRule type="expression" dxfId="4118" priority="342">
      <formula>AND(OR(K31&gt;0,#REF!&gt;0),#REF!=1)</formula>
    </cfRule>
  </conditionalFormatting>
  <conditionalFormatting sqref="V31:Z32">
    <cfRule type="expression" dxfId="4117" priority="343">
      <formula>AND(OR(F31&gt;0,#REF!&gt;0),CC31=1)</formula>
    </cfRule>
  </conditionalFormatting>
  <conditionalFormatting sqref="AB33:AB34">
    <cfRule type="expression" dxfId="4116" priority="338">
      <formula>AND(OR(L33&gt;0,#REF!&gt;0),CH33=1)</formula>
    </cfRule>
  </conditionalFormatting>
  <conditionalFormatting sqref="AA33:AA34">
    <cfRule type="expression" dxfId="4115" priority="339">
      <formula>AND(OR(K33&gt;0,#REF!&gt;0),#REF!=1)</formula>
    </cfRule>
  </conditionalFormatting>
  <conditionalFormatting sqref="V33:Z34">
    <cfRule type="expression" dxfId="4114" priority="340">
      <formula>AND(OR(F33&gt;0,#REF!&gt;0),CC33=1)</formula>
    </cfRule>
  </conditionalFormatting>
  <conditionalFormatting sqref="AB35:AB36">
    <cfRule type="expression" dxfId="4113" priority="335">
      <formula>AND(OR(L35&gt;0,#REF!&gt;0),CH35=1)</formula>
    </cfRule>
  </conditionalFormatting>
  <conditionalFormatting sqref="AA35:AA36">
    <cfRule type="expression" dxfId="4112" priority="336">
      <formula>AND(OR(K35&gt;0,#REF!&gt;0),#REF!=1)</formula>
    </cfRule>
  </conditionalFormatting>
  <conditionalFormatting sqref="V35:Z36">
    <cfRule type="expression" dxfId="4111" priority="337">
      <formula>AND(OR(F35&gt;0,#REF!&gt;0),CC35=1)</formula>
    </cfRule>
  </conditionalFormatting>
  <conditionalFormatting sqref="AB37:AB38">
    <cfRule type="expression" dxfId="4110" priority="332">
      <formula>AND(OR(L37&gt;0,#REF!&gt;0),CH37=1)</formula>
    </cfRule>
  </conditionalFormatting>
  <conditionalFormatting sqref="AA37:AA38">
    <cfRule type="expression" dxfId="4109" priority="333">
      <formula>AND(OR(K37&gt;0,#REF!&gt;0),#REF!=1)</formula>
    </cfRule>
  </conditionalFormatting>
  <conditionalFormatting sqref="V37:Z38">
    <cfRule type="expression" dxfId="4108" priority="334">
      <formula>AND(OR(F37&gt;0,#REF!&gt;0),CC37=1)</formula>
    </cfRule>
  </conditionalFormatting>
  <conditionalFormatting sqref="AB39:AB40">
    <cfRule type="expression" dxfId="4107" priority="329">
      <formula>AND(OR(L39&gt;0,#REF!&gt;0),CH39=1)</formula>
    </cfRule>
  </conditionalFormatting>
  <conditionalFormatting sqref="AA39:AA40">
    <cfRule type="expression" dxfId="4106" priority="330">
      <formula>AND(OR(K39&gt;0,#REF!&gt;0),#REF!=1)</formula>
    </cfRule>
  </conditionalFormatting>
  <conditionalFormatting sqref="V39:Z40">
    <cfRule type="expression" dxfId="4105" priority="331">
      <formula>AND(OR(F39&gt;0,#REF!&gt;0),CC39=1)</formula>
    </cfRule>
  </conditionalFormatting>
  <conditionalFormatting sqref="AB41:AB42">
    <cfRule type="expression" dxfId="4104" priority="326">
      <formula>AND(OR(L41&gt;0,#REF!&gt;0),CH41=1)</formula>
    </cfRule>
  </conditionalFormatting>
  <conditionalFormatting sqref="AA41:AA42">
    <cfRule type="expression" dxfId="4103" priority="327">
      <formula>AND(OR(K41&gt;0,#REF!&gt;0),#REF!=1)</formula>
    </cfRule>
  </conditionalFormatting>
  <conditionalFormatting sqref="V41:Z42">
    <cfRule type="expression" dxfId="4102" priority="328">
      <formula>AND(OR(F41&gt;0,#REF!&gt;0),CC41=1)</formula>
    </cfRule>
  </conditionalFormatting>
  <conditionalFormatting sqref="AB43:AB44">
    <cfRule type="expression" dxfId="4101" priority="323">
      <formula>AND(OR(L43&gt;0,#REF!&gt;0),CH43=1)</formula>
    </cfRule>
  </conditionalFormatting>
  <conditionalFormatting sqref="AA43:AA44">
    <cfRule type="expression" dxfId="4100" priority="324">
      <formula>AND(OR(K43&gt;0,#REF!&gt;0),#REF!=1)</formula>
    </cfRule>
  </conditionalFormatting>
  <conditionalFormatting sqref="V43:Z44">
    <cfRule type="expression" dxfId="4099" priority="325">
      <formula>AND(OR(F43&gt;0,#REF!&gt;0),CC43=1)</formula>
    </cfRule>
  </conditionalFormatting>
  <conditionalFormatting sqref="AB45:AB46">
    <cfRule type="expression" dxfId="4098" priority="320">
      <formula>AND(OR(L45&gt;0,#REF!&gt;0),CH45=1)</formula>
    </cfRule>
  </conditionalFormatting>
  <conditionalFormatting sqref="AA45:AA46">
    <cfRule type="expression" dxfId="4097" priority="321">
      <formula>AND(OR(K45&gt;0,#REF!&gt;0),#REF!=1)</formula>
    </cfRule>
  </conditionalFormatting>
  <conditionalFormatting sqref="V45:Z46">
    <cfRule type="expression" dxfId="4096" priority="322">
      <formula>AND(OR(F45&gt;0,#REF!&gt;0),CC45=1)</formula>
    </cfRule>
  </conditionalFormatting>
  <conditionalFormatting sqref="AB47:AB48">
    <cfRule type="expression" dxfId="4095" priority="317">
      <formula>AND(OR(L47&gt;0,#REF!&gt;0),CH47=1)</formula>
    </cfRule>
  </conditionalFormatting>
  <conditionalFormatting sqref="AA47:AA48">
    <cfRule type="expression" dxfId="4094" priority="318">
      <formula>AND(OR(K47&gt;0,#REF!&gt;0),#REF!=1)</formula>
    </cfRule>
  </conditionalFormatting>
  <conditionalFormatting sqref="V47:Z48">
    <cfRule type="expression" dxfId="4093" priority="319">
      <formula>AND(OR(F47&gt;0,#REF!&gt;0),CC47=1)</formula>
    </cfRule>
  </conditionalFormatting>
  <conditionalFormatting sqref="AB49:AB50">
    <cfRule type="expression" dxfId="4092" priority="314">
      <formula>AND(OR(L49&gt;0,#REF!&gt;0),CH49=1)</formula>
    </cfRule>
  </conditionalFormatting>
  <conditionalFormatting sqref="AA49:AA50">
    <cfRule type="expression" dxfId="4091" priority="315">
      <formula>AND(OR(K49&gt;0,#REF!&gt;0),#REF!=1)</formula>
    </cfRule>
  </conditionalFormatting>
  <conditionalFormatting sqref="V49:Z50">
    <cfRule type="expression" dxfId="4090" priority="316">
      <formula>AND(OR(F49&gt;0,#REF!&gt;0),CC49=1)</formula>
    </cfRule>
  </conditionalFormatting>
  <conditionalFormatting sqref="AB51:AB52">
    <cfRule type="expression" dxfId="4089" priority="311">
      <formula>AND(OR(L51&gt;0,#REF!&gt;0),CH51=1)</formula>
    </cfRule>
  </conditionalFormatting>
  <conditionalFormatting sqref="AA51:AA52">
    <cfRule type="expression" dxfId="4088" priority="312">
      <formula>AND(OR(K51&gt;0,#REF!&gt;0),#REF!=1)</formula>
    </cfRule>
  </conditionalFormatting>
  <conditionalFormatting sqref="V51:Z52">
    <cfRule type="expression" dxfId="4087" priority="313">
      <formula>AND(OR(F51&gt;0,#REF!&gt;0),CC51=1)</formula>
    </cfRule>
  </conditionalFormatting>
  <conditionalFormatting sqref="AB53:AB54">
    <cfRule type="expression" dxfId="4086" priority="308">
      <formula>AND(OR(L53&gt;0,#REF!&gt;0),CH53=1)</formula>
    </cfRule>
  </conditionalFormatting>
  <conditionalFormatting sqref="AA53:AA54">
    <cfRule type="expression" dxfId="4085" priority="309">
      <formula>AND(OR(K53&gt;0,#REF!&gt;0),#REF!=1)</formula>
    </cfRule>
  </conditionalFormatting>
  <conditionalFormatting sqref="V53:Z54">
    <cfRule type="expression" dxfId="4084" priority="310">
      <formula>AND(OR(F53&gt;0,#REF!&gt;0),CC53=1)</formula>
    </cfRule>
  </conditionalFormatting>
  <conditionalFormatting sqref="AB55:AB56">
    <cfRule type="expression" dxfId="4083" priority="305">
      <formula>AND(OR(L55&gt;0,#REF!&gt;0),CH55=1)</formula>
    </cfRule>
  </conditionalFormatting>
  <conditionalFormatting sqref="AA55:AA56">
    <cfRule type="expression" dxfId="4082" priority="306">
      <formula>AND(OR(K55&gt;0,#REF!&gt;0),#REF!=1)</formula>
    </cfRule>
  </conditionalFormatting>
  <conditionalFormatting sqref="V55:Z56">
    <cfRule type="expression" dxfId="4081" priority="307">
      <formula>AND(OR(F55&gt;0,#REF!&gt;0),CC55=1)</formula>
    </cfRule>
  </conditionalFormatting>
  <conditionalFormatting sqref="AB57:AB58">
    <cfRule type="expression" dxfId="4080" priority="302">
      <formula>AND(OR(L57&gt;0,#REF!&gt;0),CH57=1)</formula>
    </cfRule>
  </conditionalFormatting>
  <conditionalFormatting sqref="AA57:AA58">
    <cfRule type="expression" dxfId="4079" priority="303">
      <formula>AND(OR(K57&gt;0,#REF!&gt;0),#REF!=1)</formula>
    </cfRule>
  </conditionalFormatting>
  <conditionalFormatting sqref="V57:Z58">
    <cfRule type="expression" dxfId="4078" priority="304">
      <formula>AND(OR(F57&gt;0,#REF!&gt;0),CC57=1)</formula>
    </cfRule>
  </conditionalFormatting>
  <conditionalFormatting sqref="AB59:AB60">
    <cfRule type="expression" dxfId="4077" priority="299">
      <formula>AND(OR(L59&gt;0,#REF!&gt;0),CH59=1)</formula>
    </cfRule>
  </conditionalFormatting>
  <conditionalFormatting sqref="AA59:AA60">
    <cfRule type="expression" dxfId="4076" priority="300">
      <formula>AND(OR(K59&gt;0,#REF!&gt;0),#REF!=1)</formula>
    </cfRule>
  </conditionalFormatting>
  <conditionalFormatting sqref="V59:Z60">
    <cfRule type="expression" dxfId="4075" priority="301">
      <formula>AND(OR(F59&gt;0,#REF!&gt;0),CC59=1)</formula>
    </cfRule>
  </conditionalFormatting>
  <conditionalFormatting sqref="AB61:AB62">
    <cfRule type="expression" dxfId="4074" priority="296">
      <formula>AND(OR(L61&gt;0,#REF!&gt;0),CH61=1)</formula>
    </cfRule>
  </conditionalFormatting>
  <conditionalFormatting sqref="AA61:AA62">
    <cfRule type="expression" dxfId="4073" priority="297">
      <formula>AND(OR(K61&gt;0,#REF!&gt;0),#REF!=1)</formula>
    </cfRule>
  </conditionalFormatting>
  <conditionalFormatting sqref="V61:Z62">
    <cfRule type="expression" dxfId="4072" priority="298">
      <formula>AND(OR(F61&gt;0,#REF!&gt;0),CC61=1)</formula>
    </cfRule>
  </conditionalFormatting>
  <conditionalFormatting sqref="AB63:AB64">
    <cfRule type="expression" dxfId="4071" priority="293">
      <formula>AND(OR(L63&gt;0,#REF!&gt;0),CH63=1)</formula>
    </cfRule>
  </conditionalFormatting>
  <conditionalFormatting sqref="AA63:AA64">
    <cfRule type="expression" dxfId="4070" priority="294">
      <formula>AND(OR(K63&gt;0,#REF!&gt;0),#REF!=1)</formula>
    </cfRule>
  </conditionalFormatting>
  <conditionalFormatting sqref="V63:Z64">
    <cfRule type="expression" dxfId="4069" priority="295">
      <formula>AND(OR(F63&gt;0,#REF!&gt;0),CC63=1)</formula>
    </cfRule>
  </conditionalFormatting>
  <conditionalFormatting sqref="AB65:AB66">
    <cfRule type="expression" dxfId="4068" priority="290">
      <formula>AND(OR(L65&gt;0,#REF!&gt;0),CH65=1)</formula>
    </cfRule>
  </conditionalFormatting>
  <conditionalFormatting sqref="AA65:AA66">
    <cfRule type="expression" dxfId="4067" priority="291">
      <formula>AND(OR(K65&gt;0,#REF!&gt;0),#REF!=1)</formula>
    </cfRule>
  </conditionalFormatting>
  <conditionalFormatting sqref="V65:Z66">
    <cfRule type="expression" dxfId="4066" priority="292">
      <formula>AND(OR(F65&gt;0,#REF!&gt;0),CC65=1)</formula>
    </cfRule>
  </conditionalFormatting>
  <conditionalFormatting sqref="AB67:AB68">
    <cfRule type="expression" dxfId="4065" priority="287">
      <formula>AND(OR(L67&gt;0,#REF!&gt;0),CH67=1)</formula>
    </cfRule>
  </conditionalFormatting>
  <conditionalFormatting sqref="AA67:AA68">
    <cfRule type="expression" dxfId="4064" priority="288">
      <formula>AND(OR(K67&gt;0,#REF!&gt;0),#REF!=1)</formula>
    </cfRule>
  </conditionalFormatting>
  <conditionalFormatting sqref="V67:Z68">
    <cfRule type="expression" dxfId="4063" priority="289">
      <formula>AND(OR(F67&gt;0,#REF!&gt;0),CC67=1)</formula>
    </cfRule>
  </conditionalFormatting>
  <conditionalFormatting sqref="AB69:AB70">
    <cfRule type="expression" dxfId="4062" priority="284">
      <formula>AND(OR(L69&gt;0,#REF!&gt;0),CH69=1)</formula>
    </cfRule>
  </conditionalFormatting>
  <conditionalFormatting sqref="AA69:AA70">
    <cfRule type="expression" dxfId="4061" priority="285">
      <formula>AND(OR(K69&gt;0,#REF!&gt;0),#REF!=1)</formula>
    </cfRule>
  </conditionalFormatting>
  <conditionalFormatting sqref="V69:Z70">
    <cfRule type="expression" dxfId="4060" priority="286">
      <formula>AND(OR(F69&gt;0,#REF!&gt;0),CC69=1)</formula>
    </cfRule>
  </conditionalFormatting>
  <conditionalFormatting sqref="P73:Q73">
    <cfRule type="cellIs" dxfId="4059" priority="283" operator="greaterThan">
      <formula>1.875</formula>
    </cfRule>
  </conditionalFormatting>
  <conditionalFormatting sqref="I9:I10">
    <cfRule type="cellIs" dxfId="4058" priority="282" operator="equal">
      <formula>0</formula>
    </cfRule>
  </conditionalFormatting>
  <conditionalFormatting sqref="K9:K10">
    <cfRule type="cellIs" dxfId="4057" priority="281" operator="equal">
      <formula>0</formula>
    </cfRule>
  </conditionalFormatting>
  <conditionalFormatting sqref="I11:I70">
    <cfRule type="cellIs" dxfId="4056" priority="280" operator="equal">
      <formula>0</formula>
    </cfRule>
  </conditionalFormatting>
  <conditionalFormatting sqref="K11:K70">
    <cfRule type="cellIs" dxfId="4055" priority="279" operator="equal">
      <formula>0</formula>
    </cfRule>
  </conditionalFormatting>
  <conditionalFormatting sqref="O65:O70">
    <cfRule type="expression" dxfId="4054" priority="278">
      <formula>MONTH($A65)&lt;&gt;$AA$2</formula>
    </cfRule>
  </conditionalFormatting>
  <conditionalFormatting sqref="P9:U10">
    <cfRule type="expression" dxfId="4053" priority="269">
      <formula>$CN9&gt;1.875</formula>
    </cfRule>
    <cfRule type="expression" dxfId="4052" priority="270">
      <formula>$CO9&gt;13.334</formula>
    </cfRule>
    <cfRule type="expression" dxfId="4051" priority="271">
      <formula>$CN9&gt;1.459</formula>
    </cfRule>
  </conditionalFormatting>
  <conditionalFormatting sqref="P11:U12">
    <cfRule type="expression" dxfId="4050" priority="89">
      <formula>$CN11&gt;1.875</formula>
    </cfRule>
    <cfRule type="expression" dxfId="4049" priority="90">
      <formula>$CO11&gt;13.334</formula>
    </cfRule>
    <cfRule type="expression" dxfId="4048" priority="91">
      <formula>$CN11&gt;1.459</formula>
    </cfRule>
  </conditionalFormatting>
  <conditionalFormatting sqref="P13:U14">
    <cfRule type="expression" dxfId="4047" priority="86">
      <formula>$CN13&gt;1.875</formula>
    </cfRule>
    <cfRule type="expression" dxfId="4046" priority="87">
      <formula>$CO13&gt;13.334</formula>
    </cfRule>
    <cfRule type="expression" dxfId="4045" priority="88">
      <formula>$CN13&gt;1.459</formula>
    </cfRule>
  </conditionalFormatting>
  <conditionalFormatting sqref="P15:U16">
    <cfRule type="expression" dxfId="4044" priority="83">
      <formula>$CN15&gt;1.875</formula>
    </cfRule>
    <cfRule type="expression" dxfId="4043" priority="84">
      <formula>$CO15&gt;13.334</formula>
    </cfRule>
    <cfRule type="expression" dxfId="4042" priority="85">
      <formula>$CN15&gt;1.459</formula>
    </cfRule>
  </conditionalFormatting>
  <conditionalFormatting sqref="P17:U18">
    <cfRule type="expression" dxfId="4041" priority="80">
      <formula>$CN17&gt;1.875</formula>
    </cfRule>
    <cfRule type="expression" dxfId="4040" priority="81">
      <formula>$CO17&gt;13.334</formula>
    </cfRule>
    <cfRule type="expression" dxfId="4039" priority="82">
      <formula>$CN17&gt;1.459</formula>
    </cfRule>
  </conditionalFormatting>
  <conditionalFormatting sqref="P19:U20">
    <cfRule type="expression" dxfId="4038" priority="77">
      <formula>$CN19&gt;1.875</formula>
    </cfRule>
    <cfRule type="expression" dxfId="4037" priority="78">
      <formula>$CO19&gt;13.334</formula>
    </cfRule>
    <cfRule type="expression" dxfId="4036" priority="79">
      <formula>$CN19&gt;1.459</formula>
    </cfRule>
  </conditionalFormatting>
  <conditionalFormatting sqref="P21:U22">
    <cfRule type="expression" dxfId="4035" priority="74">
      <formula>$CN21&gt;1.875</formula>
    </cfRule>
    <cfRule type="expression" dxfId="4034" priority="75">
      <formula>$CO21&gt;13.334</formula>
    </cfRule>
    <cfRule type="expression" dxfId="4033" priority="76">
      <formula>$CN21&gt;1.459</formula>
    </cfRule>
  </conditionalFormatting>
  <conditionalFormatting sqref="P23:U24">
    <cfRule type="expression" dxfId="4032" priority="71">
      <formula>$CN23&gt;1.875</formula>
    </cfRule>
    <cfRule type="expression" dxfId="4031" priority="72">
      <formula>$CO23&gt;13.334</formula>
    </cfRule>
    <cfRule type="expression" dxfId="4030" priority="73">
      <formula>$CN23&gt;1.459</formula>
    </cfRule>
  </conditionalFormatting>
  <conditionalFormatting sqref="P25:U26">
    <cfRule type="expression" dxfId="4029" priority="68">
      <formula>$CN25&gt;1.875</formula>
    </cfRule>
    <cfRule type="expression" dxfId="4028" priority="69">
      <formula>$CO25&gt;13.334</formula>
    </cfRule>
    <cfRule type="expression" dxfId="4027" priority="70">
      <formula>$CN25&gt;1.459</formula>
    </cfRule>
  </conditionalFormatting>
  <conditionalFormatting sqref="P27:U28">
    <cfRule type="expression" dxfId="4026" priority="65">
      <formula>$CN27&gt;1.875</formula>
    </cfRule>
    <cfRule type="expression" dxfId="4025" priority="66">
      <formula>$CO27&gt;13.334</formula>
    </cfRule>
    <cfRule type="expression" dxfId="4024" priority="67">
      <formula>$CN27&gt;1.459</formula>
    </cfRule>
  </conditionalFormatting>
  <conditionalFormatting sqref="P29:U30">
    <cfRule type="expression" dxfId="4023" priority="62">
      <formula>$CN29&gt;1.875</formula>
    </cfRule>
    <cfRule type="expression" dxfId="4022" priority="63">
      <formula>$CO29&gt;13.334</formula>
    </cfRule>
    <cfRule type="expression" dxfId="4021" priority="64">
      <formula>$CN29&gt;1.459</formula>
    </cfRule>
  </conditionalFormatting>
  <conditionalFormatting sqref="P31:U32">
    <cfRule type="expression" dxfId="4020" priority="59">
      <formula>$CN31&gt;1.875</formula>
    </cfRule>
    <cfRule type="expression" dxfId="4019" priority="60">
      <formula>$CO31&gt;13.334</formula>
    </cfRule>
    <cfRule type="expression" dxfId="4018" priority="61">
      <formula>$CN31&gt;1.459</formula>
    </cfRule>
  </conditionalFormatting>
  <conditionalFormatting sqref="P33:U34">
    <cfRule type="expression" dxfId="4017" priority="56">
      <formula>$CN33&gt;1.875</formula>
    </cfRule>
    <cfRule type="expression" dxfId="4016" priority="57">
      <formula>$CO33&gt;13.334</formula>
    </cfRule>
    <cfRule type="expression" dxfId="4015" priority="58">
      <formula>$CN33&gt;1.459</formula>
    </cfRule>
  </conditionalFormatting>
  <conditionalFormatting sqref="P35:U36">
    <cfRule type="expression" dxfId="4014" priority="53">
      <formula>$CN35&gt;1.875</formula>
    </cfRule>
    <cfRule type="expression" dxfId="4013" priority="54">
      <formula>$CO35&gt;13.334</formula>
    </cfRule>
    <cfRule type="expression" dxfId="4012" priority="55">
      <formula>$CN35&gt;1.459</formula>
    </cfRule>
  </conditionalFormatting>
  <conditionalFormatting sqref="P37:U38">
    <cfRule type="expression" dxfId="4011" priority="50">
      <formula>$CN37&gt;1.875</formula>
    </cfRule>
    <cfRule type="expression" dxfId="4010" priority="51">
      <formula>$CO37&gt;13.334</formula>
    </cfRule>
    <cfRule type="expression" dxfId="4009" priority="52">
      <formula>$CN37&gt;1.459</formula>
    </cfRule>
  </conditionalFormatting>
  <conditionalFormatting sqref="P39:U40">
    <cfRule type="expression" dxfId="4008" priority="47">
      <formula>$CN39&gt;1.875</formula>
    </cfRule>
    <cfRule type="expression" dxfId="4007" priority="48">
      <formula>$CO39&gt;13.334</formula>
    </cfRule>
    <cfRule type="expression" dxfId="4006" priority="49">
      <formula>$CN39&gt;1.459</formula>
    </cfRule>
  </conditionalFormatting>
  <conditionalFormatting sqref="P41:U42">
    <cfRule type="expression" dxfId="4005" priority="44">
      <formula>$CN41&gt;1.875</formula>
    </cfRule>
    <cfRule type="expression" dxfId="4004" priority="45">
      <formula>$CO41&gt;13.334</formula>
    </cfRule>
    <cfRule type="expression" dxfId="4003" priority="46">
      <formula>$CN41&gt;1.459</formula>
    </cfRule>
  </conditionalFormatting>
  <conditionalFormatting sqref="P43:U44">
    <cfRule type="expression" dxfId="4002" priority="41">
      <formula>$CN43&gt;1.875</formula>
    </cfRule>
    <cfRule type="expression" dxfId="4001" priority="42">
      <formula>$CO43&gt;13.334</formula>
    </cfRule>
    <cfRule type="expression" dxfId="4000" priority="43">
      <formula>$CN43&gt;1.459</formula>
    </cfRule>
  </conditionalFormatting>
  <conditionalFormatting sqref="P45:U46">
    <cfRule type="expression" dxfId="3999" priority="38">
      <formula>$CN45&gt;1.875</formula>
    </cfRule>
    <cfRule type="expression" dxfId="3998" priority="39">
      <formula>$CO45&gt;13.334</formula>
    </cfRule>
    <cfRule type="expression" dxfId="3997" priority="40">
      <formula>$CN45&gt;1.459</formula>
    </cfRule>
  </conditionalFormatting>
  <conditionalFormatting sqref="P47:U48">
    <cfRule type="expression" dxfId="3996" priority="35">
      <formula>$CN47&gt;1.875</formula>
    </cfRule>
    <cfRule type="expression" dxfId="3995" priority="36">
      <formula>$CO47&gt;13.334</formula>
    </cfRule>
    <cfRule type="expression" dxfId="3994" priority="37">
      <formula>$CN47&gt;1.459</formula>
    </cfRule>
  </conditionalFormatting>
  <conditionalFormatting sqref="P49:U50">
    <cfRule type="expression" dxfId="3993" priority="32">
      <formula>$CN49&gt;1.875</formula>
    </cfRule>
    <cfRule type="expression" dxfId="3992" priority="33">
      <formula>$CO49&gt;13.334</formula>
    </cfRule>
    <cfRule type="expression" dxfId="3991" priority="34">
      <formula>$CN49&gt;1.459</formula>
    </cfRule>
  </conditionalFormatting>
  <conditionalFormatting sqref="P51:U52">
    <cfRule type="expression" dxfId="3990" priority="29">
      <formula>$CN51&gt;1.875</formula>
    </cfRule>
    <cfRule type="expression" dxfId="3989" priority="30">
      <formula>$CO51&gt;13.334</formula>
    </cfRule>
    <cfRule type="expression" dxfId="3988" priority="31">
      <formula>$CN51&gt;1.459</formula>
    </cfRule>
  </conditionalFormatting>
  <conditionalFormatting sqref="P53:U54">
    <cfRule type="expression" dxfId="3987" priority="26">
      <formula>$CN53&gt;1.875</formula>
    </cfRule>
    <cfRule type="expression" dxfId="3986" priority="27">
      <formula>$CO53&gt;13.334</formula>
    </cfRule>
    <cfRule type="expression" dxfId="3985" priority="28">
      <formula>$CN53&gt;1.459</formula>
    </cfRule>
  </conditionalFormatting>
  <conditionalFormatting sqref="P55:U56">
    <cfRule type="expression" dxfId="3984" priority="23">
      <formula>$CN55&gt;1.875</formula>
    </cfRule>
    <cfRule type="expression" dxfId="3983" priority="24">
      <formula>$CO55&gt;13.334</formula>
    </cfRule>
    <cfRule type="expression" dxfId="3982" priority="25">
      <formula>$CN55&gt;1.459</formula>
    </cfRule>
  </conditionalFormatting>
  <conditionalFormatting sqref="P57:U58">
    <cfRule type="expression" dxfId="3981" priority="20">
      <formula>$CN57&gt;1.875</formula>
    </cfRule>
    <cfRule type="expression" dxfId="3980" priority="21">
      <formula>$CO57&gt;13.334</formula>
    </cfRule>
    <cfRule type="expression" dxfId="3979" priority="22">
      <formula>$CN57&gt;1.459</formula>
    </cfRule>
  </conditionalFormatting>
  <conditionalFormatting sqref="P59:U60">
    <cfRule type="expression" dxfId="3978" priority="17">
      <formula>$CN59&gt;1.875</formula>
    </cfRule>
    <cfRule type="expression" dxfId="3977" priority="18">
      <formula>$CO59&gt;13.334</formula>
    </cfRule>
    <cfRule type="expression" dxfId="3976" priority="19">
      <formula>$CN59&gt;1.459</formula>
    </cfRule>
  </conditionalFormatting>
  <conditionalFormatting sqref="P61:U62">
    <cfRule type="expression" dxfId="3975" priority="14">
      <formula>$CN61&gt;1.875</formula>
    </cfRule>
    <cfRule type="expression" dxfId="3974" priority="15">
      <formula>$CO61&gt;13.334</formula>
    </cfRule>
    <cfRule type="expression" dxfId="3973" priority="16">
      <formula>$CN61&gt;1.459</formula>
    </cfRule>
  </conditionalFormatting>
  <conditionalFormatting sqref="P63:U64">
    <cfRule type="expression" dxfId="3972" priority="11">
      <formula>$CN63&gt;1.875</formula>
    </cfRule>
    <cfRule type="expression" dxfId="3971" priority="12">
      <formula>$CO63&gt;13.334</formula>
    </cfRule>
    <cfRule type="expression" dxfId="3970" priority="13">
      <formula>$CN63&gt;1.459</formula>
    </cfRule>
  </conditionalFormatting>
  <conditionalFormatting sqref="P65:U66">
    <cfRule type="expression" dxfId="3969" priority="8">
      <formula>$CN65&gt;1.875</formula>
    </cfRule>
    <cfRule type="expression" dxfId="3968" priority="9">
      <formula>$CO65&gt;13.334</formula>
    </cfRule>
    <cfRule type="expression" dxfId="3967" priority="10">
      <formula>$CN65&gt;1.459</formula>
    </cfRule>
  </conditionalFormatting>
  <conditionalFormatting sqref="P67:U68">
    <cfRule type="expression" dxfId="3966" priority="5">
      <formula>$CN67&gt;1.875</formula>
    </cfRule>
    <cfRule type="expression" dxfId="3965" priority="6">
      <formula>$CO67&gt;13.334</formula>
    </cfRule>
    <cfRule type="expression" dxfId="3964" priority="7">
      <formula>$CN67&gt;1.459</formula>
    </cfRule>
  </conditionalFormatting>
  <conditionalFormatting sqref="P69:U70">
    <cfRule type="expression" dxfId="3963" priority="2">
      <formula>$CN69&gt;1.875</formula>
    </cfRule>
    <cfRule type="expression" dxfId="3962" priority="3">
      <formula>$CO69&gt;13.334</formula>
    </cfRule>
    <cfRule type="expression" dxfId="3961" priority="4">
      <formula>$CN69&gt;1.459</formula>
    </cfRule>
  </conditionalFormatting>
  <conditionalFormatting sqref="P78:V78">
    <cfRule type="expression" dxfId="3960" priority="1">
      <formula>$P$78&gt;14.584</formula>
    </cfRule>
  </conditionalFormatting>
  <pageMargins left="0.6692913385826772" right="0" top="0.31496062992125984" bottom="0" header="0.31496062992125984" footer="0.31496062992125984"/>
  <pageSetup paperSize="9" scale="7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xr:uid="{4CE865DD-0A6A-4A00-846C-9BF6A4A596FB}">
          <x14:formula1>
            <xm:f>始業時刻リスト!$A$1:$A$12</xm:f>
          </x14:formula1>
          <xm:sqref>E69 E43 E13 E15 E35 E23 E19 E53 E37 E21 E29 E31 E27 E63 E47 E65 E17 E61 E45 E49 E41 E67 E51 E55 E57 E33 E25 E11 E39 E59 E9</xm:sqref>
        </x14:dataValidation>
        <x14:dataValidation type="list" allowBlank="1" showInputMessage="1" xr:uid="{E8D97AB7-DC34-4FD2-A24B-A0BB50FB8C47}">
          <x14:formula1>
            <xm:f>始業時刻リスト!$A$1:$A$14</xm:f>
          </x14:formula1>
          <xm:sqref>D41 D11 D13 D15 D17 D19 D21 D23 D25 D27 D29 D31 D33 D69 D35 D37 D39 D43 D45 D47 D49 D51 D53 D55 D57 D59 D61 D63 D65 D67 D9</xm:sqref>
        </x14:dataValidation>
        <x14:dataValidation type="list" allowBlank="1" showInputMessage="1" xr:uid="{51DB0D27-AF53-4A17-B22C-61E9DD9DBB3F}">
          <x14:formula1>
            <xm:f>休暇等リスト!$A$1:$A$14</xm:f>
          </x14:formula1>
          <xm:sqref>I9:I70 K9:K70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3D851-077A-4DFB-85F8-14673B8BC1FE}">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35" sqref="E35"/>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5.5" style="43" hidden="1" customWidth="1"/>
    <col min="31" max="31" width="7.5" style="44" hidden="1" customWidth="1"/>
    <col min="32" max="32" width="5.5" style="45" hidden="1" customWidth="1"/>
    <col min="33" max="33" width="5.5" style="43" hidden="1" customWidth="1"/>
    <col min="34" max="36" width="23.875" style="43" hidden="1" customWidth="1"/>
    <col min="37" max="37" width="0.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0" width="5.75" style="43" hidden="1" customWidth="1"/>
    <col min="51"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1.5" style="43" hidden="1" customWidth="1"/>
    <col min="60" max="61" width="25" style="43" hidden="1" customWidth="1"/>
    <col min="62" max="62" width="22.75" style="43" hidden="1" customWidth="1"/>
    <col min="63" max="63" width="5.75" style="43" hidden="1" customWidth="1"/>
    <col min="64" max="64" width="27.25" style="43" hidden="1" customWidth="1"/>
    <col min="65" max="65" width="22.75" style="147" hidden="1" customWidth="1"/>
    <col min="66" max="66" width="22.7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3" style="43" hidden="1" customWidth="1"/>
    <col min="85" max="85" width="31.625" style="217" hidden="1" customWidth="1"/>
    <col min="86" max="87" width="11.625" style="42" hidden="1" customWidth="1"/>
    <col min="88" max="88" width="0.625" style="42" hidden="1" customWidth="1"/>
    <col min="89" max="91" width="18.375" style="42" hidden="1" customWidth="1"/>
    <col min="92" max="93" width="29.375"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5</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42"/>
      <c r="Q4" s="444"/>
      <c r="R4" s="445"/>
      <c r="S4" s="442"/>
      <c r="T4" s="442"/>
      <c r="U4" s="442"/>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64" t="s">
        <v>4</v>
      </c>
      <c r="Q5" s="465"/>
      <c r="R5" s="466"/>
      <c r="S5" s="468" t="s">
        <v>5</v>
      </c>
      <c r="T5" s="469"/>
      <c r="U5" s="41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45047</v>
      </c>
      <c r="B9" s="362" t="str">
        <f>TEXT(A9,"aaa")</f>
        <v>月</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'４月'!CO69+CN9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45048</v>
      </c>
      <c r="B11" s="341" t="str">
        <f t="shared" ref="B11" si="17">TEXT(A11,"aaa")</f>
        <v>火</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f>IF(BP11=1,"",VLOOKUP(B11,職員情報!$1:$1048576,4,FALSE))</f>
        <v>0</v>
      </c>
      <c r="N11" s="349">
        <f>IF(BP11=1,"",VLOOKUP(B11,職員情報!$1:$1048576,5,FALSE))</f>
        <v>0</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f>IF(AND(VLOOKUP(B11,職員情報!$1:$1048576,29,FALSE)=2,BP11="",BR11=""),2,"")</f>
        <v>2</v>
      </c>
      <c r="BP11" s="243" t="str">
        <f t="shared" ref="BP11" si="46">IF(AND(BQ11=1,BR11=""),1,"")</f>
        <v/>
      </c>
      <c r="BQ11" s="227" t="str">
        <f>IF(OR(WEEKDAY(A11)=1,AND(WEEKDAY(A11)=7,職員情報!$B$14=""),COUNTIF(休日!$A:$B,A11)=1,BW11=1),1,"")</f>
        <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0</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45049</v>
      </c>
      <c r="B13" s="341" t="str">
        <f t="shared" ref="B13" si="59">TEXT(A13,"aaa")</f>
        <v>水</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45050</v>
      </c>
      <c r="B15" s="341" t="str">
        <f t="shared" ref="B15" si="104">TEXT(A15,"aaa")</f>
        <v>木</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t="str">
        <f>IF(BP15=1,"",VLOOKUP(B15,職員情報!$1:$1048576,4,FALSE))</f>
        <v/>
      </c>
      <c r="N15" s="349" t="str">
        <f>IF(BP15=1,"",VLOOKUP(B15,職員情報!$1:$1048576,5,FALSE))</f>
        <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t="str">
        <f>IF(AND(VLOOKUP(B15,職員情報!$1:$1048576,29,FALSE)=2,BP15="",BR15=""),2,"")</f>
        <v/>
      </c>
      <c r="BP15" s="243">
        <f t="shared" ref="BP15" si="135">IF(AND(BQ15=1,BR15=""),1,"")</f>
        <v>1</v>
      </c>
      <c r="BQ15" s="227">
        <f>IF(OR(WEEKDAY(A15)=1,AND(WEEKDAY(A15)=7,職員情報!$B$14=""),COUNTIF(休日!$A:$B,A15)=1,BW15=1),1,"")</f>
        <v>1</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1</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45051</v>
      </c>
      <c r="B17" s="341" t="str">
        <f t="shared" ref="B17" si="151">TEXT(A17,"aaa")</f>
        <v>金</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t="str">
        <f>IF(BP17=1,"",VLOOKUP(B17,職員情報!$1:$1048576,4,FALSE))</f>
        <v/>
      </c>
      <c r="N17" s="349" t="str">
        <f>IF(BP17=1,"",VLOOKUP(B17,職員情報!$1:$1048576,5,FALSE))</f>
        <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t="str">
        <f>IF(AND(VLOOKUP(B17,職員情報!$1:$1048576,29,FALSE)=2,BP17="",BR17=""),2,"")</f>
        <v/>
      </c>
      <c r="BP17" s="243">
        <f t="shared" ref="BP17" si="183">IF(AND(BQ17=1,BR17=""),1,"")</f>
        <v>1</v>
      </c>
      <c r="BQ17" s="227">
        <f>IF(OR(WEEKDAY(A17)=1,AND(WEEKDAY(A17)=7,職員情報!$B$14=""),COUNTIF(休日!$A:$B,A17)=1,BW17=1),1,"")</f>
        <v>1</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1</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45052</v>
      </c>
      <c r="B19" s="341" t="str">
        <f t="shared" ref="B19" si="200">TEXT(A19,"aaa")</f>
        <v>土</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t="str">
        <f>IF(BP19=1,"",VLOOKUP(B19,職員情報!$1:$1048576,4,FALSE))</f>
        <v/>
      </c>
      <c r="N19" s="349" t="str">
        <f>IF(BP19=1,"",VLOOKUP(B19,職員情報!$1:$1048576,5,FALSE))</f>
        <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t="str">
        <f>IF(AND(VLOOKUP(B19,職員情報!$1:$1048576,29,FALSE)=2,BP19="",BR19=""),2,"")</f>
        <v/>
      </c>
      <c r="BP19" s="243">
        <f t="shared" ref="BP19" si="229">IF(AND(BQ19=1,BR19=""),1,"")</f>
        <v>1</v>
      </c>
      <c r="BQ19" s="227">
        <f>IF(OR(WEEKDAY(A19)=1,AND(WEEKDAY(A19)=7,職員情報!$B$14=""),COUNTIF(休日!$A:$B,A19)=1,BW19=1),1,"")</f>
        <v>1</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1</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45053</v>
      </c>
      <c r="B21" s="341" t="str">
        <f t="shared" ref="B21" si="245">TEXT(A21,"aaa")</f>
        <v>日</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t="str">
        <f>IF(BP21=1,"",VLOOKUP(B21,職員情報!$1:$1048576,4,FALSE))</f>
        <v/>
      </c>
      <c r="N21" s="349" t="str">
        <f>IF(BP21=1,"",VLOOKUP(B21,職員情報!$1:$1048576,5,FALSE))</f>
        <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t="str">
        <f>IF(AND(VLOOKUP(B21,職員情報!$1:$1048576,29,FALSE)=2,BP21="",BR21=""),2,"")</f>
        <v/>
      </c>
      <c r="BP21" s="243">
        <f t="shared" ref="BP21" si="276">IF(AND(BQ21=1,BR21=""),1,"")</f>
        <v>1</v>
      </c>
      <c r="BQ21" s="227">
        <f>IF(OR(WEEKDAY(A21)=1,AND(WEEKDAY(A21)=7,職員情報!$B$14=""),COUNTIF(休日!$A:$B,A21)=1,BW21=1),1,"")</f>
        <v>1</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1</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45054</v>
      </c>
      <c r="B23" s="341" t="str">
        <f t="shared" ref="B23" si="293">TEXT(A23,"aaa")</f>
        <v>月</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45055</v>
      </c>
      <c r="B25" s="341" t="str">
        <f t="shared" ref="B25" si="342">TEXT(A25,"aaa")</f>
        <v>火</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f>IF(BP25=1,"",VLOOKUP(B25,職員情報!$1:$1048576,4,FALSE))</f>
        <v>0</v>
      </c>
      <c r="N25" s="349">
        <f>IF(BP25=1,"",VLOOKUP(B25,職員情報!$1:$1048576,5,FALSE))</f>
        <v>0</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f>IF(AND(VLOOKUP(B25,職員情報!$1:$1048576,29,FALSE)=2,BP25="",BR25=""),2,"")</f>
        <v>2</v>
      </c>
      <c r="BP25" s="243" t="str">
        <f t="shared" ref="BP25" si="374">IF(AND(BQ25=1,BR25=""),1,"")</f>
        <v/>
      </c>
      <c r="BQ25" s="227" t="str">
        <f>IF(OR(WEEKDAY(A25)=1,AND(WEEKDAY(A25)=7,職員情報!$B$14=""),COUNTIF(休日!$A:$B,A25)=1,BW25=1),1,"")</f>
        <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0</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45056</v>
      </c>
      <c r="B27" s="341" t="str">
        <f t="shared" ref="B27" si="391">TEXT(A27,"aaa")</f>
        <v>水</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f>IF(BP27=1,"",VLOOKUP(B27,職員情報!$1:$1048576,4,FALSE))</f>
        <v>0</v>
      </c>
      <c r="N27" s="349">
        <f>IF(BP27=1,"",VLOOKUP(B27,職員情報!$1:$1048576,5,FALSE))</f>
        <v>0</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f>IF(AND(VLOOKUP(B27,職員情報!$1:$1048576,29,FALSE)=2,BP27="",BR27=""),2,"")</f>
        <v>2</v>
      </c>
      <c r="BP27" s="243" t="str">
        <f t="shared" ref="BP27" si="423">IF(AND(BQ27=1,BR27=""),1,"")</f>
        <v/>
      </c>
      <c r="BQ27" s="227" t="str">
        <f>IF(OR(WEEKDAY(A27)=1,AND(WEEKDAY(A27)=7,職員情報!$B$14=""),COUNTIF(休日!$A:$B,A27)=1,BW27=1),1,"")</f>
        <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0</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45057</v>
      </c>
      <c r="B29" s="341" t="str">
        <f t="shared" ref="B29" si="440">TEXT(A29,"aaa")</f>
        <v>木</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45058</v>
      </c>
      <c r="B31" s="341" t="str">
        <f t="shared" ref="B31" si="488">TEXT(A31,"aaa")</f>
        <v>金</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45059</v>
      </c>
      <c r="B33" s="341" t="str">
        <f t="shared" ref="B33" si="537">TEXT(A33,"aaa")</f>
        <v>土</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t="str">
        <f>IF(BP33=1,"",VLOOKUP(B33,職員情報!$1:$1048576,4,FALSE))</f>
        <v/>
      </c>
      <c r="N33" s="349" t="str">
        <f>IF(BP33=1,"",VLOOKUP(B33,職員情報!$1:$1048576,5,FALSE))</f>
        <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t="str">
        <f>IF(AND(VLOOKUP(B33,職員情報!$1:$1048576,29,FALSE)=2,BP33="",BR33=""),2,"")</f>
        <v/>
      </c>
      <c r="BP33" s="243">
        <f t="shared" ref="BP33" si="569">IF(AND(BQ33=1,BR33=""),1,"")</f>
        <v>1</v>
      </c>
      <c r="BQ33" s="227">
        <f>IF(OR(WEEKDAY(A33)=1,AND(WEEKDAY(A33)=7,職員情報!$B$14=""),COUNTIF(休日!$A:$B,A33)=1,BW33=1),1,"")</f>
        <v>1</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1</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45060</v>
      </c>
      <c r="B35" s="341" t="str">
        <f t="shared" ref="B35" si="586">TEXT(A35,"aaa")</f>
        <v>日</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t="str">
        <f>IF(BP35=1,"",VLOOKUP(B35,職員情報!$1:$1048576,4,FALSE))</f>
        <v/>
      </c>
      <c r="N35" s="349" t="str">
        <f>IF(BP35=1,"",VLOOKUP(B35,職員情報!$1:$1048576,5,FALSE))</f>
        <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t="str">
        <f>IF(AND(VLOOKUP(B35,職員情報!$1:$1048576,29,FALSE)=2,BP35="",BR35=""),2,"")</f>
        <v/>
      </c>
      <c r="BP35" s="243">
        <f t="shared" ref="BP35" si="617">IF(AND(BQ35=1,BR35=""),1,"")</f>
        <v>1</v>
      </c>
      <c r="BQ35" s="227">
        <f>IF(OR(WEEKDAY(A35)=1,AND(WEEKDAY(A35)=7,職員情報!$B$14=""),COUNTIF(休日!$A:$B,A35)=1,BW35=1),1,"")</f>
        <v>1</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1</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45061</v>
      </c>
      <c r="B37" s="341" t="str">
        <f t="shared" ref="B37" si="634">TEXT(A37,"aaa")</f>
        <v>月</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45062</v>
      </c>
      <c r="B39" s="341" t="str">
        <f t="shared" ref="B39" si="682">TEXT(A39,"aaa")</f>
        <v>火</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f>IF(BP39=1,"",VLOOKUP(B39,職員情報!$1:$1048576,4,FALSE))</f>
        <v>0</v>
      </c>
      <c r="N39" s="349">
        <f>IF(BP39=1,"",VLOOKUP(B39,職員情報!$1:$1048576,5,FALSE))</f>
        <v>0</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f>IF(AND(VLOOKUP(B39,職員情報!$1:$1048576,29,FALSE)=2,BP39="",BR39=""),2,"")</f>
        <v>2</v>
      </c>
      <c r="BP39" s="243" t="str">
        <f t="shared" ref="BP39" si="714">IF(AND(BQ39=1,BR39=""),1,"")</f>
        <v/>
      </c>
      <c r="BQ39" s="227" t="str">
        <f>IF(OR(WEEKDAY(A39)=1,AND(WEEKDAY(A39)=7,職員情報!$B$14=""),COUNTIF(休日!$A:$B,A39)=1,BW39=1),1,"")</f>
        <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0</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45063</v>
      </c>
      <c r="B41" s="341" t="str">
        <f t="shared" ref="B41" si="731">TEXT(A41,"aaa")</f>
        <v>水</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f>IF(BP41=1,"",VLOOKUP(B41,職員情報!$1:$1048576,4,FALSE))</f>
        <v>0</v>
      </c>
      <c r="N41" s="349">
        <f>IF(BP41=1,"",VLOOKUP(B41,職員情報!$1:$1048576,5,FALSE))</f>
        <v>0</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f>IF(AND(VLOOKUP(B41,職員情報!$1:$1048576,29,FALSE)=2,BP41="",BR41=""),2,"")</f>
        <v>2</v>
      </c>
      <c r="BP41" s="243" t="str">
        <f t="shared" ref="BP41" si="763">IF(AND(BQ41=1,BR41=""),1,"")</f>
        <v/>
      </c>
      <c r="BQ41" s="227" t="str">
        <f>IF(OR(WEEKDAY(A41)=1,AND(WEEKDAY(A41)=7,職員情報!$B$14=""),COUNTIF(休日!$A:$B,A41)=1,BW41=1),1,"")</f>
        <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0</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45064</v>
      </c>
      <c r="B43" s="341" t="str">
        <f t="shared" ref="B43" si="780">TEXT(A43,"aaa")</f>
        <v>木</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45065</v>
      </c>
      <c r="B45" s="341" t="str">
        <f t="shared" ref="B45" si="829">TEXT(A45,"aaa")</f>
        <v>金</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45066</v>
      </c>
      <c r="B47" s="341" t="str">
        <f t="shared" ref="B47" si="878">TEXT(A47,"aaa")</f>
        <v>土</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t="str">
        <f>IF(BP47=1,"",VLOOKUP(B47,職員情報!$1:$1048576,4,FALSE))</f>
        <v/>
      </c>
      <c r="N47" s="349" t="str">
        <f>IF(BP47=1,"",VLOOKUP(B47,職員情報!$1:$1048576,5,FALSE))</f>
        <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t="str">
        <f>IF(AND(VLOOKUP(B47,職員情報!$1:$1048576,29,FALSE)=2,BP47="",BR47=""),2,"")</f>
        <v/>
      </c>
      <c r="BP47" s="243">
        <f t="shared" ref="BP47" si="910">IF(AND(BQ47=1,BR47=""),1,"")</f>
        <v>1</v>
      </c>
      <c r="BQ47" s="227">
        <f>IF(OR(WEEKDAY(A47)=1,AND(WEEKDAY(A47)=7,職員情報!$B$14=""),COUNTIF(休日!$A:$B,A47)=1,BW47=1),1,"")</f>
        <v>1</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1</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45067</v>
      </c>
      <c r="B49" s="341" t="str">
        <f t="shared" ref="B49" si="927">TEXT(A49,"aaa")</f>
        <v>日</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t="str">
        <f>IF(BP49=1,"",VLOOKUP(B49,職員情報!$1:$1048576,4,FALSE))</f>
        <v/>
      </c>
      <c r="N49" s="349" t="str">
        <f>IF(BP49=1,"",VLOOKUP(B49,職員情報!$1:$1048576,5,FALSE))</f>
        <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t="str">
        <f>IF(AND(VLOOKUP(B49,職員情報!$1:$1048576,29,FALSE)=2,BP49="",BR49=""),2,"")</f>
        <v/>
      </c>
      <c r="BP49" s="243">
        <f t="shared" ref="BP49" si="959">IF(AND(BQ49=1,BR49=""),1,"")</f>
        <v>1</v>
      </c>
      <c r="BQ49" s="227">
        <f>IF(OR(WEEKDAY(A49)=1,AND(WEEKDAY(A49)=7,職員情報!$B$14=""),COUNTIF(休日!$A:$B,A49)=1,BW49=1),1,"")</f>
        <v>1</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1</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45068</v>
      </c>
      <c r="B51" s="341" t="str">
        <f t="shared" ref="B51" si="976">TEXT(A51,"aaa")</f>
        <v>月</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45069</v>
      </c>
      <c r="B53" s="341" t="str">
        <f t="shared" ref="B53" si="1025">TEXT(A53,"aaa")</f>
        <v>火</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f>IF(BP53=1,"",VLOOKUP(B53,職員情報!$1:$1048576,4,FALSE))</f>
        <v>0</v>
      </c>
      <c r="N53" s="349">
        <f>IF(BP53=1,"",VLOOKUP(B53,職員情報!$1:$1048576,5,FALSE))</f>
        <v>0</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f>IF(AND(VLOOKUP(B53,職員情報!$1:$1048576,29,FALSE)=2,BP53="",BR53=""),2,"")</f>
        <v>2</v>
      </c>
      <c r="BP53" s="243" t="str">
        <f t="shared" ref="BP53" si="1057">IF(AND(BQ53=1,BR53=""),1,"")</f>
        <v/>
      </c>
      <c r="BQ53" s="227" t="str">
        <f>IF(OR(WEEKDAY(A53)=1,AND(WEEKDAY(A53)=7,職員情報!$B$14=""),COUNTIF(休日!$A:$B,A53)=1,BW53=1),1,"")</f>
        <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0</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45070</v>
      </c>
      <c r="B55" s="341" t="str">
        <f t="shared" ref="B55" si="1073">TEXT(A55,"aaa")</f>
        <v>水</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f>IF(BP55=1,"",VLOOKUP(B55,職員情報!$1:$1048576,4,FALSE))</f>
        <v>0</v>
      </c>
      <c r="N55" s="349">
        <f>IF(BP55=1,"",VLOOKUP(B55,職員情報!$1:$1048576,5,FALSE))</f>
        <v>0</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f>IF(AND(VLOOKUP(B55,職員情報!$1:$1048576,29,FALSE)=2,BP55="",BR55=""),2,"")</f>
        <v>2</v>
      </c>
      <c r="BP55" s="243" t="str">
        <f t="shared" ref="BP55" si="1105">IF(AND(BQ55=1,BR55=""),1,"")</f>
        <v/>
      </c>
      <c r="BQ55" s="227" t="str">
        <f>IF(OR(WEEKDAY(A55)=1,AND(WEEKDAY(A55)=7,職員情報!$B$14=""),COUNTIF(休日!$A:$B,A55)=1,BW55=1),1,"")</f>
        <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0</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45071</v>
      </c>
      <c r="B57" s="341" t="str">
        <f t="shared" ref="B57" si="1122">TEXT(A57,"aaa")</f>
        <v>木</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45072</v>
      </c>
      <c r="B59" s="341" t="str">
        <f t="shared" ref="B59" si="1170">TEXT(A59,"aaa")</f>
        <v>金</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45073</v>
      </c>
      <c r="B61" s="341" t="str">
        <f t="shared" ref="B61" si="1219">TEXT(A61,"aaa")</f>
        <v>土</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t="str">
        <f>IF(BP61=1,"",VLOOKUP(B61,職員情報!$1:$1048576,4,FALSE))</f>
        <v/>
      </c>
      <c r="N61" s="349" t="str">
        <f>IF(BP61=1,"",VLOOKUP(B61,職員情報!$1:$1048576,5,FALSE))</f>
        <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t="str">
        <f>IF(AND(VLOOKUP(B61,職員情報!$1:$1048576,29,FALSE)=2,BP61="",BR61=""),2,"")</f>
        <v/>
      </c>
      <c r="BP61" s="243">
        <f t="shared" ref="BP61" si="1251">IF(AND(BQ61=1,BR61=""),1,"")</f>
        <v>1</v>
      </c>
      <c r="BQ61" s="227">
        <f>IF(OR(WEEKDAY(A61)=1,AND(WEEKDAY(A61)=7,職員情報!$B$14=""),COUNTIF(休日!$A:$B,A61)=1,BW61=1),1,"")</f>
        <v>1</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1</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45074</v>
      </c>
      <c r="B63" s="341" t="str">
        <f t="shared" ref="B63" si="1268">TEXT(A63,"aaa")</f>
        <v>日</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t="str">
        <f>IF(BP63=1,"",VLOOKUP(B63,職員情報!$1:$1048576,4,FALSE))</f>
        <v/>
      </c>
      <c r="N63" s="349" t="str">
        <f>IF(BP63=1,"",VLOOKUP(B63,職員情報!$1:$1048576,5,FALSE))</f>
        <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t="str">
        <f>IF(AND(VLOOKUP(B63,職員情報!$1:$1048576,29,FALSE)=2,BP63="",BR63=""),2,"")</f>
        <v/>
      </c>
      <c r="BP63" s="243">
        <f t="shared" ref="BP63" si="1300">IF(AND(BQ63=1,BR63=""),1,"")</f>
        <v>1</v>
      </c>
      <c r="BQ63" s="227">
        <f>IF(OR(WEEKDAY(A63)=1,AND(WEEKDAY(A63)=7,職員情報!$B$14=""),COUNTIF(休日!$A:$B,A63)=1,BW63=1),1,"")</f>
        <v>1</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1</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45075</v>
      </c>
      <c r="B65" s="341" t="str">
        <f t="shared" ref="B65" si="1317">TEXT(A65,"aaa")</f>
        <v>月</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45076</v>
      </c>
      <c r="B67" s="341" t="str">
        <f t="shared" ref="B67" si="1365">TEXT(A67,"aaa")</f>
        <v>火</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f>IF(BP67=1,"",VLOOKUP(B67,職員情報!$1:$1048576,4,FALSE))</f>
        <v>0</v>
      </c>
      <c r="N67" s="349">
        <f>IF(BP67=1,"",VLOOKUP(B67,職員情報!$1:$1048576,5,FALSE))</f>
        <v>0</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f>IF(AND(VLOOKUP(B67,職員情報!$1:$1048576,29,FALSE)=2,BP67="",BR67=""),2,"")</f>
        <v>2</v>
      </c>
      <c r="BP67" s="243" t="str">
        <f t="shared" ref="BP67" si="1395">IF(AND(BQ67=1,BR67=""),1,"")</f>
        <v/>
      </c>
      <c r="BQ67" s="227" t="str">
        <f>IF(OR(WEEKDAY(A67)=1,AND(WEEKDAY(A67)=7,職員情報!$B$14=""),COUNTIF(休日!$A:$B,A67)=1,BW67=1),1,"")</f>
        <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0</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45077</v>
      </c>
      <c r="B69" s="341" t="str">
        <f t="shared" ref="B69" si="1411">TEXT(A69,"aaa")</f>
        <v>水</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f>IF(BP69=1,"",VLOOKUP(B69,職員情報!$1:$1048576,4,FALSE))</f>
        <v>0</v>
      </c>
      <c r="N69" s="349">
        <f>IF(BP69=1,"",VLOOKUP(B69,職員情報!$1:$1048576,5,FALSE))</f>
        <v>0</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str">
        <f>IF(MONTH(A63)=MONTH(A63+3),IFERROR(IF(CM69=1,C70-C69,IF(C69="","",C70-C69-O69)),"×"))</f>
        <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0</v>
      </c>
      <c r="AV69" s="258">
        <f t="shared" ref="AV69" si="1429">IF(OR(AD69="",AD69="×"),0,IF(C69="",0,AD69-BG69-BJ69))</f>
        <v>0</v>
      </c>
      <c r="AW69" s="258" t="str">
        <f t="shared" ref="AW69" si="1430">IFERROR(IF(AD69="","",AD69*BT69),0)</f>
        <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f>IF(AND(VLOOKUP(B69,職員情報!$1:$1048576,29,FALSE)=2,BP69="",BR69=""),2,"")</f>
        <v>2</v>
      </c>
      <c r="BP69" s="243" t="str">
        <f>IF(A69="",1,IF(AND(BQ69=1,BR69=""),1,""))</f>
        <v/>
      </c>
      <c r="BQ69" s="227" t="str">
        <f>IF(OR(WEEKDAY(A69)=1,AND(WEEKDAY(A69)=7,職員情報!$B$14=""),COUNTIF(休日!$A:$B,A69)=1,BW69=1),1,"")</f>
        <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0</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0</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6</v>
      </c>
      <c r="P79" s="200"/>
      <c r="Q79" s="201"/>
      <c r="R79" s="201"/>
      <c r="S79" s="201"/>
      <c r="T79" s="201"/>
      <c r="U79" s="201"/>
      <c r="V79" s="201"/>
      <c r="X79" s="228" t="s">
        <v>196</v>
      </c>
      <c r="Y79" s="234"/>
    </row>
    <row r="80" spans="1:98">
      <c r="A80" s="103">
        <f>IF(A79&lt;13,A79,1)</f>
        <v>6</v>
      </c>
      <c r="P80" s="200"/>
      <c r="Q80" s="201"/>
      <c r="R80" s="201"/>
      <c r="S80" s="201"/>
      <c r="T80" s="201"/>
      <c r="U80" s="201"/>
      <c r="V80" s="201"/>
      <c r="X80" s="238">
        <f>AW71</f>
        <v>0</v>
      </c>
      <c r="Y80" s="234"/>
    </row>
    <row r="81" spans="1:25">
      <c r="A81" s="104">
        <f>DATE(Y$2,A80,1)</f>
        <v>45078</v>
      </c>
      <c r="P81" s="200"/>
      <c r="Q81" s="201"/>
      <c r="R81" s="201"/>
      <c r="S81" s="201"/>
      <c r="T81" s="201"/>
      <c r="U81" s="201"/>
      <c r="V81" s="201"/>
      <c r="X81" s="228" t="s">
        <v>197</v>
      </c>
      <c r="Y81" s="234"/>
    </row>
    <row r="82" spans="1:25">
      <c r="A82" s="104" t="str">
        <f>TEXT(YEAR(A81),"0000")&amp;TEXT(MONTH(A81),"00")</f>
        <v>202306</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職員情報!T22*AU77-'５月 '!#REF!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5zpxjC54sdyjQchnrhSthODYlCHiesls1BztYQwblI5BDJy7GEQZ9NWCkaaBulQ7fhCx9ORoMuPBi7FefLPcZA==" saltValue="sjC4w+jV8r0I3wmq87nIoA=="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3959" priority="542" operator="equal">
      <formula>0</formula>
    </cfRule>
  </conditionalFormatting>
  <conditionalFormatting sqref="N9:N10">
    <cfRule type="expression" dxfId="3958" priority="541">
      <formula>"AE=1"</formula>
    </cfRule>
  </conditionalFormatting>
  <conditionalFormatting sqref="N11:N20 N23:N42 N45:N68">
    <cfRule type="expression" dxfId="3957" priority="540">
      <formula>"AE=1"</formula>
    </cfRule>
  </conditionalFormatting>
  <conditionalFormatting sqref="N69:N70">
    <cfRule type="expression" dxfId="3956" priority="539">
      <formula>"AE=1"</formula>
    </cfRule>
  </conditionalFormatting>
  <conditionalFormatting sqref="D9:D10">
    <cfRule type="expression" dxfId="3955" priority="538">
      <formula>OR($BP$9=1,$BO$9=2)</formula>
    </cfRule>
  </conditionalFormatting>
  <conditionalFormatting sqref="N21:N22">
    <cfRule type="expression" dxfId="3954" priority="537">
      <formula>"AE=1"</formula>
    </cfRule>
  </conditionalFormatting>
  <conditionalFormatting sqref="F7:G7">
    <cfRule type="cellIs" dxfId="3953" priority="536" operator="equal">
      <formula>0</formula>
    </cfRule>
  </conditionalFormatting>
  <conditionalFormatting sqref="D11:D12">
    <cfRule type="expression" dxfId="3952" priority="535">
      <formula>OR($BP$11=1,$BO$11=2)</formula>
    </cfRule>
  </conditionalFormatting>
  <conditionalFormatting sqref="F8">
    <cfRule type="cellIs" dxfId="3951" priority="534" operator="equal">
      <formula>0</formula>
    </cfRule>
  </conditionalFormatting>
  <conditionalFormatting sqref="H8 H5">
    <cfRule type="cellIs" dxfId="3950" priority="528" operator="equal">
      <formula>0</formula>
    </cfRule>
  </conditionalFormatting>
  <conditionalFormatting sqref="H7">
    <cfRule type="cellIs" dxfId="3949" priority="527" operator="equal">
      <formula>0</formula>
    </cfRule>
  </conditionalFormatting>
  <conditionalFormatting sqref="K7">
    <cfRule type="cellIs" dxfId="3948" priority="526" operator="equal">
      <formula>0</formula>
    </cfRule>
  </conditionalFormatting>
  <conditionalFormatting sqref="K5:L5">
    <cfRule type="cellIs" dxfId="3947" priority="533" operator="equal">
      <formula>0</formula>
    </cfRule>
  </conditionalFormatting>
  <conditionalFormatting sqref="I7">
    <cfRule type="cellIs" dxfId="3946" priority="531" operator="equal">
      <formula>0</formula>
    </cfRule>
  </conditionalFormatting>
  <conditionalFormatting sqref="I5:J5">
    <cfRule type="cellIs" dxfId="3945" priority="532" operator="equal">
      <formula>0</formula>
    </cfRule>
  </conditionalFormatting>
  <conditionalFormatting sqref="J8">
    <cfRule type="cellIs" dxfId="3944" priority="530" operator="equal">
      <formula>0</formula>
    </cfRule>
  </conditionalFormatting>
  <conditionalFormatting sqref="J7">
    <cfRule type="cellIs" dxfId="3943" priority="529" operator="equal">
      <formula>0</formula>
    </cfRule>
  </conditionalFormatting>
  <conditionalFormatting sqref="L7">
    <cfRule type="cellIs" dxfId="3942" priority="524" operator="equal">
      <formula>0</formula>
    </cfRule>
  </conditionalFormatting>
  <conditionalFormatting sqref="L8">
    <cfRule type="cellIs" dxfId="3941" priority="525" operator="equal">
      <formula>0</formula>
    </cfRule>
  </conditionalFormatting>
  <conditionalFormatting sqref="D15:D16">
    <cfRule type="expression" dxfId="3940" priority="523">
      <formula>OR($BP$15=1,$BO$15=2)</formula>
    </cfRule>
  </conditionalFormatting>
  <conditionalFormatting sqref="D17:D18">
    <cfRule type="expression" dxfId="3939" priority="522">
      <formula>OR($BP$17=1,$BO$17=2)</formula>
    </cfRule>
  </conditionalFormatting>
  <conditionalFormatting sqref="D31:D32">
    <cfRule type="expression" dxfId="3938" priority="521">
      <formula>OR($BP$31=1,$BO$31=2)</formula>
    </cfRule>
  </conditionalFormatting>
  <conditionalFormatting sqref="D33:D34">
    <cfRule type="expression" dxfId="3937" priority="520">
      <formula>OR($BP$33=1,$BO$33=2)</formula>
    </cfRule>
  </conditionalFormatting>
  <conditionalFormatting sqref="D57:D58">
    <cfRule type="expression" dxfId="3936" priority="519">
      <formula>OR($BP$57=1,$BO$57=2)</formula>
    </cfRule>
  </conditionalFormatting>
  <conditionalFormatting sqref="D59:D60">
    <cfRule type="expression" dxfId="3935" priority="518">
      <formula>OR($BP$59=1,$BO$59=2)</formula>
    </cfRule>
  </conditionalFormatting>
  <conditionalFormatting sqref="A65:B70">
    <cfRule type="expression" dxfId="3934" priority="543">
      <formula>MONTH($A65)&lt;&gt;$AA$2</formula>
    </cfRule>
  </conditionalFormatting>
  <conditionalFormatting sqref="E9:E10">
    <cfRule type="expression" dxfId="3933" priority="517">
      <formula>OR($BP$9=1,$BO$9=2)</formula>
    </cfRule>
  </conditionalFormatting>
  <conditionalFormatting sqref="E11:E12">
    <cfRule type="expression" dxfId="3932" priority="516">
      <formula>OR($BP$11=1,$BO$11=2)</formula>
    </cfRule>
  </conditionalFormatting>
  <conditionalFormatting sqref="E13:E14">
    <cfRule type="expression" dxfId="3931" priority="515">
      <formula>OR($BP$13=1,$BO$13=2)</formula>
    </cfRule>
  </conditionalFormatting>
  <conditionalFormatting sqref="E15:E16">
    <cfRule type="expression" dxfId="3930" priority="514">
      <formula>OR($BP$15=1,$BO$15=2)</formula>
    </cfRule>
  </conditionalFormatting>
  <conditionalFormatting sqref="E17:E18">
    <cfRule type="expression" dxfId="3929" priority="513">
      <formula>OR($BP$17=1,$BO$17=2)</formula>
    </cfRule>
  </conditionalFormatting>
  <conditionalFormatting sqref="E19:E20">
    <cfRule type="expression" dxfId="3928" priority="512">
      <formula>OR($BP$19=1,$BO$19=2)</formula>
    </cfRule>
  </conditionalFormatting>
  <conditionalFormatting sqref="E21:E22">
    <cfRule type="expression" dxfId="3927" priority="511">
      <formula>OR($BP$21=1,$BO$21=2)</formula>
    </cfRule>
  </conditionalFormatting>
  <conditionalFormatting sqref="E23:E24">
    <cfRule type="expression" dxfId="3926" priority="510">
      <formula>OR($BP$23=1,$BO$23=2)</formula>
    </cfRule>
  </conditionalFormatting>
  <conditionalFormatting sqref="E25:E26">
    <cfRule type="expression" dxfId="3925" priority="509">
      <formula>OR($BP$25=1,$BO$25=2)</formula>
    </cfRule>
  </conditionalFormatting>
  <conditionalFormatting sqref="E27:E28">
    <cfRule type="expression" dxfId="3924" priority="508">
      <formula>OR($BP$27=1,$BO$27=2)</formula>
    </cfRule>
  </conditionalFormatting>
  <conditionalFormatting sqref="E31:E32">
    <cfRule type="expression" dxfId="3923" priority="507">
      <formula>OR($BP$31=1,$BO$31=2)</formula>
    </cfRule>
  </conditionalFormatting>
  <conditionalFormatting sqref="E33:E34">
    <cfRule type="expression" dxfId="3922" priority="506">
      <formula>OR($BP$33=1,$BO$33=2)</formula>
    </cfRule>
  </conditionalFormatting>
  <conditionalFormatting sqref="E35:E36">
    <cfRule type="expression" dxfId="3921" priority="505">
      <formula>OR($BP$35=1,$BO$35=2)</formula>
    </cfRule>
  </conditionalFormatting>
  <conditionalFormatting sqref="E37:E38">
    <cfRule type="expression" dxfId="3920" priority="504">
      <formula>OR($BP$37=1,$BO$37=2)</formula>
    </cfRule>
  </conditionalFormatting>
  <conditionalFormatting sqref="E39:E40">
    <cfRule type="expression" dxfId="3919" priority="503">
      <formula>OR($BP$39=1,$BO$39=2)</formula>
    </cfRule>
  </conditionalFormatting>
  <conditionalFormatting sqref="E41:E42">
    <cfRule type="expression" dxfId="3918" priority="502">
      <formula>OR($BP$41=1,$BO$41=2)</formula>
    </cfRule>
  </conditionalFormatting>
  <conditionalFormatting sqref="E47:E48">
    <cfRule type="expression" dxfId="3917" priority="501">
      <formula>OR($BP$47=1,$BO$47=2)</formula>
    </cfRule>
  </conditionalFormatting>
  <conditionalFormatting sqref="E49:E50">
    <cfRule type="expression" dxfId="3916" priority="500">
      <formula>OR($BP$49=1,$BO$49=2)</formula>
    </cfRule>
  </conditionalFormatting>
  <conditionalFormatting sqref="E51:E52">
    <cfRule type="expression" dxfId="3915" priority="499">
      <formula>OR($BP$51=1,$BO$51=2)</formula>
    </cfRule>
  </conditionalFormatting>
  <conditionalFormatting sqref="E53:E54">
    <cfRule type="expression" dxfId="3914" priority="498">
      <formula>OR($BP$53=1,$BO$53=2)</formula>
    </cfRule>
  </conditionalFormatting>
  <conditionalFormatting sqref="E55:E56">
    <cfRule type="expression" dxfId="3913" priority="497">
      <formula>OR($BP$55=1,$BO$55=2)</formula>
    </cfRule>
  </conditionalFormatting>
  <conditionalFormatting sqref="E57:E58">
    <cfRule type="expression" dxfId="3912" priority="496">
      <formula>OR($BP$57=1,$BO$57=2)</formula>
    </cfRule>
  </conditionalFormatting>
  <conditionalFormatting sqref="E59:E60">
    <cfRule type="expression" dxfId="3911" priority="495">
      <formula>OR($BP$59=1,$BO$59=2)</formula>
    </cfRule>
  </conditionalFormatting>
  <conditionalFormatting sqref="E61:E62">
    <cfRule type="expression" dxfId="3910" priority="494">
      <formula>OR($BP$61=1,$BO$61=2)</formula>
    </cfRule>
  </conditionalFormatting>
  <conditionalFormatting sqref="E63:E64">
    <cfRule type="expression" dxfId="3909" priority="493">
      <formula>OR($BP$63=1,$BO$63=2)</formula>
    </cfRule>
  </conditionalFormatting>
  <conditionalFormatting sqref="E65:E66">
    <cfRule type="expression" dxfId="3908" priority="492">
      <formula>OR($BP$65=1,$BO$65=2)</formula>
    </cfRule>
  </conditionalFormatting>
  <conditionalFormatting sqref="E67:E68">
    <cfRule type="expression" dxfId="3907" priority="491">
      <formula>OR($BP$67=1,$BO$67=2)</formula>
    </cfRule>
  </conditionalFormatting>
  <conditionalFormatting sqref="E69:E70">
    <cfRule type="expression" dxfId="3906" priority="490">
      <formula>OR($BP$69=1,$BO$69=2)</formula>
    </cfRule>
  </conditionalFormatting>
  <conditionalFormatting sqref="C9">
    <cfRule type="expression" dxfId="3905" priority="489">
      <formula>OR($BP$9=1,$BO$9=2)</formula>
    </cfRule>
  </conditionalFormatting>
  <conditionalFormatting sqref="D19:D20">
    <cfRule type="expression" dxfId="3904" priority="488">
      <formula>OR($BP$19=1,$BO$19=2)</formula>
    </cfRule>
  </conditionalFormatting>
  <conditionalFormatting sqref="D51:D52">
    <cfRule type="expression" dxfId="3903" priority="487">
      <formula>OR($BP$51=1,$BO$51=2)</formula>
    </cfRule>
  </conditionalFormatting>
  <conditionalFormatting sqref="D67:D68">
    <cfRule type="expression" dxfId="3902" priority="486">
      <formula>OR($BP$67=1,$BO$67=2)</formula>
    </cfRule>
  </conditionalFormatting>
  <conditionalFormatting sqref="N43:N44">
    <cfRule type="expression" dxfId="3901" priority="485">
      <formula>"AE=1"</formula>
    </cfRule>
  </conditionalFormatting>
  <conditionalFormatting sqref="AB19:AB20">
    <cfRule type="expression" dxfId="3900" priority="544">
      <formula>AND(OR(L19&gt;0,#REF!&gt;0),CH19=1)</formula>
    </cfRule>
  </conditionalFormatting>
  <conditionalFormatting sqref="AA19:AA20">
    <cfRule type="expression" dxfId="3899" priority="545">
      <formula>AND(OR(K19&gt;0,#REF!&gt;0),#REF!=1)</formula>
    </cfRule>
  </conditionalFormatting>
  <conditionalFormatting sqref="D43:D44">
    <cfRule type="expression" dxfId="3898" priority="484">
      <formula>OR($BP$43=1,$BO$43=2)</formula>
    </cfRule>
  </conditionalFormatting>
  <conditionalFormatting sqref="D45:D46">
    <cfRule type="expression" dxfId="3897" priority="483">
      <formula>OR($BP$45=1,$BO$45=2)</formula>
    </cfRule>
  </conditionalFormatting>
  <conditionalFormatting sqref="D47:D48">
    <cfRule type="expression" dxfId="3896" priority="482">
      <formula>OR($BP$47=1,$BO$47=2)</formula>
    </cfRule>
  </conditionalFormatting>
  <conditionalFormatting sqref="D53:D54">
    <cfRule type="expression" dxfId="3895" priority="481">
      <formula>OR($BP$53=1,$BO$53=2)</formula>
    </cfRule>
  </conditionalFormatting>
  <conditionalFormatting sqref="D55:D56">
    <cfRule type="expression" dxfId="3894" priority="480">
      <formula>OR($BP$55=1,$BO$55=2)</formula>
    </cfRule>
  </conditionalFormatting>
  <conditionalFormatting sqref="D61:D62">
    <cfRule type="expression" dxfId="3893" priority="479">
      <formula>OR($BP$61=1,$BO$61=2)</formula>
    </cfRule>
  </conditionalFormatting>
  <conditionalFormatting sqref="E43:E44">
    <cfRule type="expression" dxfId="3892" priority="478">
      <formula>OR($BP$43=1,$BO$43=2)</formula>
    </cfRule>
  </conditionalFormatting>
  <conditionalFormatting sqref="E45:E46">
    <cfRule type="expression" dxfId="3891" priority="477">
      <formula>OR($BP$45=1,$BO$45=2)</formula>
    </cfRule>
  </conditionalFormatting>
  <conditionalFormatting sqref="C15">
    <cfRule type="expression" dxfId="3890" priority="476">
      <formula>OR($BP$15=1,$BO$15=2)</formula>
    </cfRule>
  </conditionalFormatting>
  <conditionalFormatting sqref="C16">
    <cfRule type="expression" dxfId="3889" priority="475">
      <formula>OR($BP$15=1,$BO$15=2)</formula>
    </cfRule>
  </conditionalFormatting>
  <conditionalFormatting sqref="C17">
    <cfRule type="expression" dxfId="3888" priority="474">
      <formula>OR($BP$17=1,$BO$17=2)</formula>
    </cfRule>
  </conditionalFormatting>
  <conditionalFormatting sqref="C18">
    <cfRule type="expression" dxfId="3887" priority="473">
      <formula>OR($BP$17=1,$BO$17=2)</formula>
    </cfRule>
  </conditionalFormatting>
  <conditionalFormatting sqref="C19">
    <cfRule type="expression" dxfId="3886" priority="472">
      <formula>OR($BP$19=1,$BO$19=2)</formula>
    </cfRule>
  </conditionalFormatting>
  <conditionalFormatting sqref="C20">
    <cfRule type="expression" dxfId="3885" priority="471">
      <formula>OR($BP$19=1,$BO$19=2)</formula>
    </cfRule>
  </conditionalFormatting>
  <conditionalFormatting sqref="C21">
    <cfRule type="expression" dxfId="3884" priority="470">
      <formula>OR($BP$21=1,$BO$21=2)</formula>
    </cfRule>
  </conditionalFormatting>
  <conditionalFormatting sqref="C22">
    <cfRule type="expression" dxfId="3883" priority="469">
      <formula>OR($BP$21=1,$BO$21=2)</formula>
    </cfRule>
  </conditionalFormatting>
  <conditionalFormatting sqref="C23">
    <cfRule type="expression" dxfId="3882" priority="468">
      <formula>OR($BP$23=1,$BO$23=2)</formula>
    </cfRule>
  </conditionalFormatting>
  <conditionalFormatting sqref="C24">
    <cfRule type="expression" dxfId="3881" priority="467">
      <formula>OR($BP$23=1,$BO$23=2)</formula>
    </cfRule>
  </conditionalFormatting>
  <conditionalFormatting sqref="C25">
    <cfRule type="expression" dxfId="3880" priority="466">
      <formula>OR($BP$25=1,$BO$25=2)</formula>
    </cfRule>
  </conditionalFormatting>
  <conditionalFormatting sqref="C26">
    <cfRule type="expression" dxfId="3879" priority="465">
      <formula>OR($BP$25=1,$BO$25=2)</formula>
    </cfRule>
  </conditionalFormatting>
  <conditionalFormatting sqref="C27">
    <cfRule type="expression" dxfId="3878" priority="464">
      <formula>OR($BP$27=1,$BO$27=2)</formula>
    </cfRule>
  </conditionalFormatting>
  <conditionalFormatting sqref="C28">
    <cfRule type="expression" dxfId="3877" priority="463">
      <formula>OR($BP$27=1,$BO$27=2)</formula>
    </cfRule>
  </conditionalFormatting>
  <conditionalFormatting sqref="C29">
    <cfRule type="expression" dxfId="3876" priority="462">
      <formula>OR($BP$29=1,$BO$29=2)</formula>
    </cfRule>
  </conditionalFormatting>
  <conditionalFormatting sqref="C30">
    <cfRule type="expression" dxfId="3875" priority="461">
      <formula>OR($BP$29=1,$BO$29=2)</formula>
    </cfRule>
  </conditionalFormatting>
  <conditionalFormatting sqref="C31">
    <cfRule type="expression" dxfId="3874" priority="460">
      <formula>OR($BP$31=1,$BO$31=2)</formula>
    </cfRule>
  </conditionalFormatting>
  <conditionalFormatting sqref="C32">
    <cfRule type="expression" dxfId="3873" priority="459">
      <formula>OR($BP$31=1,$BO$31=2)</formula>
    </cfRule>
  </conditionalFormatting>
  <conditionalFormatting sqref="C33">
    <cfRule type="expression" dxfId="3872" priority="458">
      <formula>OR($BP$33=1,$BO$33=2)</formula>
    </cfRule>
  </conditionalFormatting>
  <conditionalFormatting sqref="C34">
    <cfRule type="expression" dxfId="3871" priority="457">
      <formula>OR($BP$33=1,$BO$33=2)</formula>
    </cfRule>
  </conditionalFormatting>
  <conditionalFormatting sqref="C35">
    <cfRule type="expression" dxfId="3870" priority="456">
      <formula>OR($BP$35=1,$BO$35=2)</formula>
    </cfRule>
  </conditionalFormatting>
  <conditionalFormatting sqref="C36">
    <cfRule type="expression" dxfId="3869" priority="455">
      <formula>OR($BP$35=1,$BO$35=2)</formula>
    </cfRule>
  </conditionalFormatting>
  <conditionalFormatting sqref="C37">
    <cfRule type="expression" dxfId="3868" priority="454">
      <formula>OR($BP$37=1,$BO$37=2)</formula>
    </cfRule>
  </conditionalFormatting>
  <conditionalFormatting sqref="C38">
    <cfRule type="expression" dxfId="3867" priority="453">
      <formula>OR($BP$37=1,$BO$37=2)</formula>
    </cfRule>
  </conditionalFormatting>
  <conditionalFormatting sqref="C39">
    <cfRule type="expression" dxfId="3866" priority="452">
      <formula>OR($BP$39=1,$BO$39=2)</formula>
    </cfRule>
  </conditionalFormatting>
  <conditionalFormatting sqref="C40">
    <cfRule type="expression" dxfId="3865" priority="451">
      <formula>OR($BP$39=1,$BO$39=2)</formula>
    </cfRule>
  </conditionalFormatting>
  <conditionalFormatting sqref="C41">
    <cfRule type="expression" dxfId="3864" priority="450">
      <formula>OR($BP$41=1,$BO$41=2)</formula>
    </cfRule>
  </conditionalFormatting>
  <conditionalFormatting sqref="C42">
    <cfRule type="expression" dxfId="3863" priority="449">
      <formula>OR($BP$41=1,$BO$41=2)</formula>
    </cfRule>
  </conditionalFormatting>
  <conditionalFormatting sqref="C43">
    <cfRule type="expression" dxfId="3862" priority="448">
      <formula>OR($BP$43=1,$BO$43=2)</formula>
    </cfRule>
  </conditionalFormatting>
  <conditionalFormatting sqref="C44">
    <cfRule type="expression" dxfId="3861" priority="447">
      <formula>OR($BP$43=1,$BO$43=2)</formula>
    </cfRule>
  </conditionalFormatting>
  <conditionalFormatting sqref="C45">
    <cfRule type="expression" dxfId="3860" priority="446">
      <formula>OR($BP$45=1,$BO$45=2)</formula>
    </cfRule>
  </conditionalFormatting>
  <conditionalFormatting sqref="C46">
    <cfRule type="expression" dxfId="3859" priority="445">
      <formula>OR($BP$45=1,$BO$45=2)</formula>
    </cfRule>
  </conditionalFormatting>
  <conditionalFormatting sqref="C47">
    <cfRule type="expression" dxfId="3858" priority="444">
      <formula>OR($BP$47=1,$BO$47=2)</formula>
    </cfRule>
  </conditionalFormatting>
  <conditionalFormatting sqref="C48">
    <cfRule type="expression" dxfId="3857" priority="443">
      <formula>OR($BP$47=1,$BO$47=2)</formula>
    </cfRule>
  </conditionalFormatting>
  <conditionalFormatting sqref="C49">
    <cfRule type="expression" dxfId="3856" priority="442">
      <formula>OR($BP$49=1,$BO$49=2)</formula>
    </cfRule>
  </conditionalFormatting>
  <conditionalFormatting sqref="C50">
    <cfRule type="expression" dxfId="3855" priority="441">
      <formula>OR($BP$49=1,$BO$49=2)</formula>
    </cfRule>
  </conditionalFormatting>
  <conditionalFormatting sqref="C51">
    <cfRule type="expression" dxfId="3854" priority="440">
      <formula>OR($BP$51=1,$BO$51=2)</formula>
    </cfRule>
  </conditionalFormatting>
  <conditionalFormatting sqref="C52">
    <cfRule type="expression" dxfId="3853" priority="439">
      <formula>OR($BP$51=1,$BO$51=2)</formula>
    </cfRule>
  </conditionalFormatting>
  <conditionalFormatting sqref="C53">
    <cfRule type="expression" dxfId="3852" priority="438">
      <formula>OR($BP$53=1,$BO$53=2)</formula>
    </cfRule>
  </conditionalFormatting>
  <conditionalFormatting sqref="C54">
    <cfRule type="expression" dxfId="3851" priority="437">
      <formula>OR($BP$53=1,$BO$53=2)</formula>
    </cfRule>
  </conditionalFormatting>
  <conditionalFormatting sqref="C55">
    <cfRule type="expression" dxfId="3850" priority="436">
      <formula>OR($BP$55=1,$BO$55=2)</formula>
    </cfRule>
  </conditionalFormatting>
  <conditionalFormatting sqref="C56">
    <cfRule type="expression" dxfId="3849" priority="435">
      <formula>OR($BP$55=1,$BO$55=2)</formula>
    </cfRule>
  </conditionalFormatting>
  <conditionalFormatting sqref="C57">
    <cfRule type="expression" dxfId="3848" priority="434">
      <formula>OR($BP$57=1,$BO$57=2)</formula>
    </cfRule>
  </conditionalFormatting>
  <conditionalFormatting sqref="C58">
    <cfRule type="expression" dxfId="3847" priority="433">
      <formula>OR($BP$57=1,$BO$57=2)</formula>
    </cfRule>
  </conditionalFormatting>
  <conditionalFormatting sqref="C59">
    <cfRule type="expression" dxfId="3846" priority="432">
      <formula>OR($BP$59=1,$BO$59=2)</formula>
    </cfRule>
  </conditionalFormatting>
  <conditionalFormatting sqref="C60">
    <cfRule type="expression" dxfId="3845" priority="431">
      <formula>OR($BP$59=1,$BO$59=2)</formula>
    </cfRule>
  </conditionalFormatting>
  <conditionalFormatting sqref="C61">
    <cfRule type="expression" dxfId="3844" priority="430">
      <formula>OR($BP$61=1,$BO$61=2)</formula>
    </cfRule>
  </conditionalFormatting>
  <conditionalFormatting sqref="C62">
    <cfRule type="expression" dxfId="3843" priority="429">
      <formula>OR($BP$61=1,$BO$61=2)</formula>
    </cfRule>
  </conditionalFormatting>
  <conditionalFormatting sqref="C63">
    <cfRule type="expression" dxfId="3842" priority="428">
      <formula>OR($BP$63=1,$BO$63=2)</formula>
    </cfRule>
  </conditionalFormatting>
  <conditionalFormatting sqref="C64">
    <cfRule type="expression" dxfId="3841" priority="427">
      <formula>OR($BP$63=1,$BO$63=2)</formula>
    </cfRule>
  </conditionalFormatting>
  <conditionalFormatting sqref="C65">
    <cfRule type="expression" dxfId="3840" priority="406">
      <formula>MONTH($A65)&lt;&gt;$AA$2</formula>
    </cfRule>
    <cfRule type="expression" dxfId="3839" priority="426">
      <formula>OR($BP$65=1,$BO$65=2)</formula>
    </cfRule>
  </conditionalFormatting>
  <conditionalFormatting sqref="C66">
    <cfRule type="expression" dxfId="3838" priority="425">
      <formula>OR($BP$65=1,$BO$65=2)</formula>
    </cfRule>
  </conditionalFormatting>
  <conditionalFormatting sqref="C67">
    <cfRule type="expression" dxfId="3837" priority="404">
      <formula>MONTH($A67)&lt;&gt;$AA$2</formula>
    </cfRule>
    <cfRule type="expression" dxfId="3836" priority="424">
      <formula>OR($BP$67=1,$BO$67=2)</formula>
    </cfRule>
  </conditionalFormatting>
  <conditionalFormatting sqref="C68">
    <cfRule type="expression" dxfId="3835" priority="423">
      <formula>OR($BP$67=1,$BO$67=2)</formula>
    </cfRule>
  </conditionalFormatting>
  <conditionalFormatting sqref="D13:D14">
    <cfRule type="expression" dxfId="3834" priority="422">
      <formula>OR($BP$13=1,$BO$13=2)</formula>
    </cfRule>
  </conditionalFormatting>
  <conditionalFormatting sqref="C11">
    <cfRule type="expression" dxfId="3833" priority="421">
      <formula>OR($BP$11=1,$BO$11=2)</formula>
    </cfRule>
  </conditionalFormatting>
  <conditionalFormatting sqref="D25:D26">
    <cfRule type="expression" dxfId="3832" priority="420">
      <formula>OR($BP$25=1,$BO$25=2)</formula>
    </cfRule>
  </conditionalFormatting>
  <conditionalFormatting sqref="D29:D30">
    <cfRule type="expression" dxfId="3831" priority="419">
      <formula>OR($BP$29=1,$BO$29=2)</formula>
    </cfRule>
  </conditionalFormatting>
  <conditionalFormatting sqref="E29:E30">
    <cfRule type="expression" dxfId="3830" priority="418">
      <formula>OR($BP$29=1,$BO$29=2)</formula>
    </cfRule>
  </conditionalFormatting>
  <conditionalFormatting sqref="D49:D50">
    <cfRule type="expression" dxfId="3829" priority="417">
      <formula>OR($BP$49=1,$BO$49=2)</formula>
    </cfRule>
  </conditionalFormatting>
  <conditionalFormatting sqref="D63:D64">
    <cfRule type="expression" dxfId="3828" priority="416">
      <formula>OR($BP$63=1,$BO$63=2)</formula>
    </cfRule>
  </conditionalFormatting>
  <conditionalFormatting sqref="D69:D70">
    <cfRule type="expression" dxfId="3827" priority="415">
      <formula>OR($BP$69=1,$BO$69=2)</formula>
    </cfRule>
  </conditionalFormatting>
  <conditionalFormatting sqref="C69">
    <cfRule type="expression" dxfId="3826" priority="402">
      <formula>MONTH($A69)&lt;&gt;$AA$2</formula>
    </cfRule>
    <cfRule type="expression" dxfId="3825" priority="414">
      <formula>OR($BP$69=1,$BO$69=2)</formula>
    </cfRule>
  </conditionalFormatting>
  <conditionalFormatting sqref="C70">
    <cfRule type="expression" dxfId="3824" priority="413">
      <formula>OR($BP$69=1,$BO$69=2)</formula>
    </cfRule>
  </conditionalFormatting>
  <conditionalFormatting sqref="C12">
    <cfRule type="expression" dxfId="3823" priority="412">
      <formula>OR($BP$11=1,$BO$11=2)</formula>
    </cfRule>
  </conditionalFormatting>
  <conditionalFormatting sqref="D65:D66">
    <cfRule type="expression" dxfId="3822" priority="411">
      <formula>OR($BP$65=1,$BO$65=2)</formula>
    </cfRule>
  </conditionalFormatting>
  <conditionalFormatting sqref="C10">
    <cfRule type="expression" dxfId="3821" priority="410">
      <formula>OR($BP$9=1,$BO$9=2)</formula>
    </cfRule>
  </conditionalFormatting>
  <conditionalFormatting sqref="D27:D28">
    <cfRule type="expression" dxfId="3820" priority="409">
      <formula>OR($BP$27=1,$BO$27=2)</formula>
    </cfRule>
  </conditionalFormatting>
  <conditionalFormatting sqref="D21:D22">
    <cfRule type="expression" dxfId="3819" priority="408">
      <formula>OR($BP$21=1,$BO$21=2)</formula>
    </cfRule>
  </conditionalFormatting>
  <conditionalFormatting sqref="D23:D24">
    <cfRule type="expression" dxfId="3818" priority="407">
      <formula>OR($BP$23=1,$BO$23=2)</formula>
    </cfRule>
  </conditionalFormatting>
  <conditionalFormatting sqref="V19:Z20">
    <cfRule type="expression" dxfId="3817" priority="546">
      <formula>AND(OR(F19&gt;0,#REF!&gt;0),CC19=1)</formula>
    </cfRule>
  </conditionalFormatting>
  <conditionalFormatting sqref="M65:N66">
    <cfRule type="expression" dxfId="3816" priority="400">
      <formula>MONTH($A65)&lt;&gt;$AA$2</formula>
    </cfRule>
  </conditionalFormatting>
  <conditionalFormatting sqref="M67:N68">
    <cfRule type="expression" dxfId="3815" priority="399">
      <formula>MONTH($A67)&lt;&gt;$AA$2</formula>
    </cfRule>
  </conditionalFormatting>
  <conditionalFormatting sqref="M69:N70">
    <cfRule type="expression" dxfId="3814" priority="398">
      <formula>MONTH($A69)&lt;&gt;$AA$2</formula>
    </cfRule>
  </conditionalFormatting>
  <conditionalFormatting sqref="C69:E69">
    <cfRule type="expression" dxfId="3813" priority="397">
      <formula>MONTH($A69)&lt;&gt;$AA$2</formula>
    </cfRule>
  </conditionalFormatting>
  <conditionalFormatting sqref="C65:E65">
    <cfRule type="expression" dxfId="3812" priority="395">
      <formula>MONTH($A65)&lt;&gt;$AA$2</formula>
    </cfRule>
  </conditionalFormatting>
  <conditionalFormatting sqref="C67:E67">
    <cfRule type="expression" dxfId="3811" priority="396">
      <formula>MONTH($A67)&lt;&gt;$AA$2</formula>
    </cfRule>
  </conditionalFormatting>
  <conditionalFormatting sqref="C68:E68">
    <cfRule type="expression" dxfId="3810" priority="403">
      <formula>MONTH($A67)&lt;&gt;$AA$2</formula>
    </cfRule>
  </conditionalFormatting>
  <conditionalFormatting sqref="C70:E70">
    <cfRule type="expression" dxfId="3809" priority="401">
      <formula>MONTH($A69)&lt;&gt;$AA$2</formula>
    </cfRule>
  </conditionalFormatting>
  <conditionalFormatting sqref="C66:E66">
    <cfRule type="expression" dxfId="3808" priority="405">
      <formula>MONTH($A65)&lt;&gt;$AA$2</formula>
    </cfRule>
  </conditionalFormatting>
  <conditionalFormatting sqref="C13">
    <cfRule type="expression" dxfId="3807" priority="394">
      <formula>OR($BP$13=1,$BO$13=2)</formula>
    </cfRule>
  </conditionalFormatting>
  <conditionalFormatting sqref="C14">
    <cfRule type="expression" dxfId="3806" priority="393">
      <formula>OR($BP$13=1,$BO$13=2)</formula>
    </cfRule>
  </conditionalFormatting>
  <conditionalFormatting sqref="J65">
    <cfRule type="expression" dxfId="3805" priority="392">
      <formula>MONTH($A65)&lt;&gt;$AA$2</formula>
    </cfRule>
  </conditionalFormatting>
  <conditionalFormatting sqref="J66">
    <cfRule type="expression" dxfId="3804" priority="391">
      <formula>MONTH($A65)&lt;&gt;$AA$2</formula>
    </cfRule>
  </conditionalFormatting>
  <conditionalFormatting sqref="L65">
    <cfRule type="expression" dxfId="3803" priority="390">
      <formula>MONTH($A65)&lt;&gt;$AA$2</formula>
    </cfRule>
  </conditionalFormatting>
  <conditionalFormatting sqref="L66">
    <cfRule type="expression" dxfId="3802" priority="389">
      <formula>MONTH($A65)&lt;&gt;$AA$2</formula>
    </cfRule>
  </conditionalFormatting>
  <conditionalFormatting sqref="J67">
    <cfRule type="expression" dxfId="3801" priority="388">
      <formula>MONTH($A67)&lt;&gt;$AA$2</formula>
    </cfRule>
  </conditionalFormatting>
  <conditionalFormatting sqref="J68">
    <cfRule type="expression" dxfId="3800" priority="387">
      <formula>MONTH($A67)&lt;&gt;$AA$2</formula>
    </cfRule>
  </conditionalFormatting>
  <conditionalFormatting sqref="L67">
    <cfRule type="expression" dxfId="3799" priority="386">
      <formula>MONTH($A67)&lt;&gt;$AA$2</formula>
    </cfRule>
  </conditionalFormatting>
  <conditionalFormatting sqref="L68">
    <cfRule type="expression" dxfId="3798" priority="385">
      <formula>MONTH($A67)&lt;&gt;$AA$2</formula>
    </cfRule>
  </conditionalFormatting>
  <conditionalFormatting sqref="J69">
    <cfRule type="expression" dxfId="3797" priority="384">
      <formula>MONTH($A69)&lt;&gt;$AA$2</formula>
    </cfRule>
  </conditionalFormatting>
  <conditionalFormatting sqref="J70">
    <cfRule type="expression" dxfId="3796" priority="383">
      <formula>MONTH($A69)&lt;&gt;$AA$2</formula>
    </cfRule>
  </conditionalFormatting>
  <conditionalFormatting sqref="L69">
    <cfRule type="expression" dxfId="3795" priority="382">
      <formula>MONTH($A69)&lt;&gt;$AA$2</formula>
    </cfRule>
  </conditionalFormatting>
  <conditionalFormatting sqref="L70">
    <cfRule type="expression" dxfId="3794" priority="381">
      <formula>MONTH($A69)&lt;&gt;$AA$2</formula>
    </cfRule>
  </conditionalFormatting>
  <conditionalFormatting sqref="D35:D36">
    <cfRule type="expression" dxfId="3793" priority="380">
      <formula>OR($BP$35=1,$BO$35=2)</formula>
    </cfRule>
  </conditionalFormatting>
  <conditionalFormatting sqref="D37:D38">
    <cfRule type="expression" dxfId="3792" priority="379">
      <formula>OR($BP$37=1,$BO$37=2)</formula>
    </cfRule>
  </conditionalFormatting>
  <conditionalFormatting sqref="D39:D40">
    <cfRule type="expression" dxfId="3791" priority="378">
      <formula>OR($BP$39=1,$BO$39=2)</formula>
    </cfRule>
  </conditionalFormatting>
  <conditionalFormatting sqref="D41:D42">
    <cfRule type="expression" dxfId="3790" priority="377">
      <formula>OR($BP$41=1,$BO$41=2)</formula>
    </cfRule>
  </conditionalFormatting>
  <conditionalFormatting sqref="AB9:AB10">
    <cfRule type="expression" dxfId="3789" priority="374">
      <formula>AND(OR(L9&gt;0,#REF!&gt;0),CH9=1)</formula>
    </cfRule>
  </conditionalFormatting>
  <conditionalFormatting sqref="AA9:AA10">
    <cfRule type="expression" dxfId="3788" priority="375">
      <formula>AND(OR(K9&gt;0,#REF!&gt;0),#REF!=1)</formula>
    </cfRule>
  </conditionalFormatting>
  <conditionalFormatting sqref="V9:Z10">
    <cfRule type="expression" dxfId="3787" priority="376">
      <formula>AND(OR(F9&gt;0,#REF!&gt;0),CC9=1)</formula>
    </cfRule>
  </conditionalFormatting>
  <conditionalFormatting sqref="AB11:AB12">
    <cfRule type="expression" dxfId="3786" priority="371">
      <formula>AND(OR(L11&gt;0,#REF!&gt;0),CH11=1)</formula>
    </cfRule>
  </conditionalFormatting>
  <conditionalFormatting sqref="AA11:AA12">
    <cfRule type="expression" dxfId="3785" priority="372">
      <formula>AND(OR(K11&gt;0,#REF!&gt;0),#REF!=1)</formula>
    </cfRule>
  </conditionalFormatting>
  <conditionalFormatting sqref="V11:Z12">
    <cfRule type="expression" dxfId="3784" priority="373">
      <formula>AND(OR(F11&gt;0,#REF!&gt;0),CC11=1)</formula>
    </cfRule>
  </conditionalFormatting>
  <conditionalFormatting sqref="AB13:AB14">
    <cfRule type="expression" dxfId="3783" priority="368">
      <formula>AND(OR(L13&gt;0,#REF!&gt;0),CH13=1)</formula>
    </cfRule>
  </conditionalFormatting>
  <conditionalFormatting sqref="AA13:AA14">
    <cfRule type="expression" dxfId="3782" priority="369">
      <formula>AND(OR(K13&gt;0,#REF!&gt;0),#REF!=1)</formula>
    </cfRule>
  </conditionalFormatting>
  <conditionalFormatting sqref="V13:Z14">
    <cfRule type="expression" dxfId="3781" priority="370">
      <formula>AND(OR(F13&gt;0,#REF!&gt;0),CC13=1)</formula>
    </cfRule>
  </conditionalFormatting>
  <conditionalFormatting sqref="AB15:AB16">
    <cfRule type="expression" dxfId="3780" priority="365">
      <formula>AND(OR(L15&gt;0,#REF!&gt;0),CH15=1)</formula>
    </cfRule>
  </conditionalFormatting>
  <conditionalFormatting sqref="AA15:AA16">
    <cfRule type="expression" dxfId="3779" priority="366">
      <formula>AND(OR(K15&gt;0,#REF!&gt;0),#REF!=1)</formula>
    </cfRule>
  </conditionalFormatting>
  <conditionalFormatting sqref="V15:Z16">
    <cfRule type="expression" dxfId="3778" priority="367">
      <formula>AND(OR(F15&gt;0,#REF!&gt;0),CC15=1)</formula>
    </cfRule>
  </conditionalFormatting>
  <conditionalFormatting sqref="AB17:AB18">
    <cfRule type="expression" dxfId="3777" priority="362">
      <formula>AND(OR(L17&gt;0,#REF!&gt;0),CH17=1)</formula>
    </cfRule>
  </conditionalFormatting>
  <conditionalFormatting sqref="AA17:AA18">
    <cfRule type="expression" dxfId="3776" priority="363">
      <formula>AND(OR(K17&gt;0,#REF!&gt;0),#REF!=1)</formula>
    </cfRule>
  </conditionalFormatting>
  <conditionalFormatting sqref="V17:Z18">
    <cfRule type="expression" dxfId="3775" priority="364">
      <formula>AND(OR(F17&gt;0,#REF!&gt;0),CC17=1)</formula>
    </cfRule>
  </conditionalFormatting>
  <conditionalFormatting sqref="AB21:AB22">
    <cfRule type="expression" dxfId="3774" priority="359">
      <formula>AND(OR(L21&gt;0,#REF!&gt;0),CH21=1)</formula>
    </cfRule>
  </conditionalFormatting>
  <conditionalFormatting sqref="AA21:AA22">
    <cfRule type="expression" dxfId="3773" priority="360">
      <formula>AND(OR(K21&gt;0,#REF!&gt;0),#REF!=1)</formula>
    </cfRule>
  </conditionalFormatting>
  <conditionalFormatting sqref="V21:Z22">
    <cfRule type="expression" dxfId="3772" priority="361">
      <formula>AND(OR(F21&gt;0,#REF!&gt;0),CC21=1)</formula>
    </cfRule>
  </conditionalFormatting>
  <conditionalFormatting sqref="AB23:AB24">
    <cfRule type="expression" dxfId="3771" priority="356">
      <formula>AND(OR(L23&gt;0,#REF!&gt;0),CH23=1)</formula>
    </cfRule>
  </conditionalFormatting>
  <conditionalFormatting sqref="AA23:AA24">
    <cfRule type="expression" dxfId="3770" priority="357">
      <formula>AND(OR(K23&gt;0,#REF!&gt;0),#REF!=1)</formula>
    </cfRule>
  </conditionalFormatting>
  <conditionalFormatting sqref="V23:Z24">
    <cfRule type="expression" dxfId="3769" priority="358">
      <formula>AND(OR(F23&gt;0,#REF!&gt;0),CC23=1)</formula>
    </cfRule>
  </conditionalFormatting>
  <conditionalFormatting sqref="AB25:AB26">
    <cfRule type="expression" dxfId="3768" priority="353">
      <formula>AND(OR(L25&gt;0,#REF!&gt;0),CH25=1)</formula>
    </cfRule>
  </conditionalFormatting>
  <conditionalFormatting sqref="AA25:AA26">
    <cfRule type="expression" dxfId="3767" priority="354">
      <formula>AND(OR(K25&gt;0,#REF!&gt;0),#REF!=1)</formula>
    </cfRule>
  </conditionalFormatting>
  <conditionalFormatting sqref="V25:Z26">
    <cfRule type="expression" dxfId="3766" priority="355">
      <formula>AND(OR(F25&gt;0,#REF!&gt;0),CC25=1)</formula>
    </cfRule>
  </conditionalFormatting>
  <conditionalFormatting sqref="AB27:AB28">
    <cfRule type="expression" dxfId="3765" priority="350">
      <formula>AND(OR(L27&gt;0,#REF!&gt;0),CH27=1)</formula>
    </cfRule>
  </conditionalFormatting>
  <conditionalFormatting sqref="AA27:AA28">
    <cfRule type="expression" dxfId="3764" priority="351">
      <formula>AND(OR(K27&gt;0,#REF!&gt;0),#REF!=1)</formula>
    </cfRule>
  </conditionalFormatting>
  <conditionalFormatting sqref="V27:Z28">
    <cfRule type="expression" dxfId="3763" priority="352">
      <formula>AND(OR(F27&gt;0,#REF!&gt;0),CC27=1)</formula>
    </cfRule>
  </conditionalFormatting>
  <conditionalFormatting sqref="AB29:AB30">
    <cfRule type="expression" dxfId="3762" priority="347">
      <formula>AND(OR(L29&gt;0,#REF!&gt;0),CH29=1)</formula>
    </cfRule>
  </conditionalFormatting>
  <conditionalFormatting sqref="AA29:AA30">
    <cfRule type="expression" dxfId="3761" priority="348">
      <formula>AND(OR(K29&gt;0,#REF!&gt;0),#REF!=1)</formula>
    </cfRule>
  </conditionalFormatting>
  <conditionalFormatting sqref="V29:Z30">
    <cfRule type="expression" dxfId="3760" priority="349">
      <formula>AND(OR(F29&gt;0,#REF!&gt;0),CC29=1)</formula>
    </cfRule>
  </conditionalFormatting>
  <conditionalFormatting sqref="AB31:AB32">
    <cfRule type="expression" dxfId="3759" priority="344">
      <formula>AND(OR(L31&gt;0,#REF!&gt;0),CH31=1)</formula>
    </cfRule>
  </conditionalFormatting>
  <conditionalFormatting sqref="AA31:AA32">
    <cfRule type="expression" dxfId="3758" priority="345">
      <formula>AND(OR(K31&gt;0,#REF!&gt;0),#REF!=1)</formula>
    </cfRule>
  </conditionalFormatting>
  <conditionalFormatting sqref="V31:Z32">
    <cfRule type="expression" dxfId="3757" priority="346">
      <formula>AND(OR(F31&gt;0,#REF!&gt;0),CC31=1)</formula>
    </cfRule>
  </conditionalFormatting>
  <conditionalFormatting sqref="AB33:AB34">
    <cfRule type="expression" dxfId="3756" priority="341">
      <formula>AND(OR(L33&gt;0,#REF!&gt;0),CH33=1)</formula>
    </cfRule>
  </conditionalFormatting>
  <conditionalFormatting sqref="AA33:AA34">
    <cfRule type="expression" dxfId="3755" priority="342">
      <formula>AND(OR(K33&gt;0,#REF!&gt;0),#REF!=1)</formula>
    </cfRule>
  </conditionalFormatting>
  <conditionalFormatting sqref="V33:Z34">
    <cfRule type="expression" dxfId="3754" priority="343">
      <formula>AND(OR(F33&gt;0,#REF!&gt;0),CC33=1)</formula>
    </cfRule>
  </conditionalFormatting>
  <conditionalFormatting sqref="AB35:AB36">
    <cfRule type="expression" dxfId="3753" priority="338">
      <formula>AND(OR(L35&gt;0,#REF!&gt;0),CH35=1)</formula>
    </cfRule>
  </conditionalFormatting>
  <conditionalFormatting sqref="AA35:AA36">
    <cfRule type="expression" dxfId="3752" priority="339">
      <formula>AND(OR(K35&gt;0,#REF!&gt;0),#REF!=1)</formula>
    </cfRule>
  </conditionalFormatting>
  <conditionalFormatting sqref="V35:Z36">
    <cfRule type="expression" dxfId="3751" priority="340">
      <formula>AND(OR(F35&gt;0,#REF!&gt;0),CC35=1)</formula>
    </cfRule>
  </conditionalFormatting>
  <conditionalFormatting sqref="AB37:AB38">
    <cfRule type="expression" dxfId="3750" priority="335">
      <formula>AND(OR(L37&gt;0,#REF!&gt;0),CH37=1)</formula>
    </cfRule>
  </conditionalFormatting>
  <conditionalFormatting sqref="AA37:AA38">
    <cfRule type="expression" dxfId="3749" priority="336">
      <formula>AND(OR(K37&gt;0,#REF!&gt;0),#REF!=1)</formula>
    </cfRule>
  </conditionalFormatting>
  <conditionalFormatting sqref="V37:Z38">
    <cfRule type="expression" dxfId="3748" priority="337">
      <formula>AND(OR(F37&gt;0,#REF!&gt;0),CC37=1)</formula>
    </cfRule>
  </conditionalFormatting>
  <conditionalFormatting sqref="AB39:AB40">
    <cfRule type="expression" dxfId="3747" priority="332">
      <formula>AND(OR(L39&gt;0,#REF!&gt;0),CH39=1)</formula>
    </cfRule>
  </conditionalFormatting>
  <conditionalFormatting sqref="AA39:AA40">
    <cfRule type="expression" dxfId="3746" priority="333">
      <formula>AND(OR(K39&gt;0,#REF!&gt;0),#REF!=1)</formula>
    </cfRule>
  </conditionalFormatting>
  <conditionalFormatting sqref="V39:Z40">
    <cfRule type="expression" dxfId="3745" priority="334">
      <formula>AND(OR(F39&gt;0,#REF!&gt;0),CC39=1)</formula>
    </cfRule>
  </conditionalFormatting>
  <conditionalFormatting sqref="AB41:AB42">
    <cfRule type="expression" dxfId="3744" priority="329">
      <formula>AND(OR(L41&gt;0,#REF!&gt;0),CH41=1)</formula>
    </cfRule>
  </conditionalFormatting>
  <conditionalFormatting sqref="AA41:AA42">
    <cfRule type="expression" dxfId="3743" priority="330">
      <formula>AND(OR(K41&gt;0,#REF!&gt;0),#REF!=1)</formula>
    </cfRule>
  </conditionalFormatting>
  <conditionalFormatting sqref="V41:Z42">
    <cfRule type="expression" dxfId="3742" priority="331">
      <formula>AND(OR(F41&gt;0,#REF!&gt;0),CC41=1)</formula>
    </cfRule>
  </conditionalFormatting>
  <conditionalFormatting sqref="AB43:AB44">
    <cfRule type="expression" dxfId="3741" priority="326">
      <formula>AND(OR(L43&gt;0,#REF!&gt;0),CH43=1)</formula>
    </cfRule>
  </conditionalFormatting>
  <conditionalFormatting sqref="AA43:AA44">
    <cfRule type="expression" dxfId="3740" priority="327">
      <formula>AND(OR(K43&gt;0,#REF!&gt;0),#REF!=1)</formula>
    </cfRule>
  </conditionalFormatting>
  <conditionalFormatting sqref="V43:Z44">
    <cfRule type="expression" dxfId="3739" priority="328">
      <formula>AND(OR(F43&gt;0,#REF!&gt;0),CC43=1)</formula>
    </cfRule>
  </conditionalFormatting>
  <conditionalFormatting sqref="AB45:AB46">
    <cfRule type="expression" dxfId="3738" priority="323">
      <formula>AND(OR(L45&gt;0,#REF!&gt;0),CH45=1)</formula>
    </cfRule>
  </conditionalFormatting>
  <conditionalFormatting sqref="AA45:AA46">
    <cfRule type="expression" dxfId="3737" priority="324">
      <formula>AND(OR(K45&gt;0,#REF!&gt;0),#REF!=1)</formula>
    </cfRule>
  </conditionalFormatting>
  <conditionalFormatting sqref="V45:Z46">
    <cfRule type="expression" dxfId="3736" priority="325">
      <formula>AND(OR(F45&gt;0,#REF!&gt;0),CC45=1)</formula>
    </cfRule>
  </conditionalFormatting>
  <conditionalFormatting sqref="AB47:AB48">
    <cfRule type="expression" dxfId="3735" priority="320">
      <formula>AND(OR(L47&gt;0,#REF!&gt;0),CH47=1)</formula>
    </cfRule>
  </conditionalFormatting>
  <conditionalFormatting sqref="AA47:AA48">
    <cfRule type="expression" dxfId="3734" priority="321">
      <formula>AND(OR(K47&gt;0,#REF!&gt;0),#REF!=1)</formula>
    </cfRule>
  </conditionalFormatting>
  <conditionalFormatting sqref="V47:Z48">
    <cfRule type="expression" dxfId="3733" priority="322">
      <formula>AND(OR(F47&gt;0,#REF!&gt;0),CC47=1)</formula>
    </cfRule>
  </conditionalFormatting>
  <conditionalFormatting sqref="AB49:AB50">
    <cfRule type="expression" dxfId="3732" priority="317">
      <formula>AND(OR(L49&gt;0,#REF!&gt;0),CH49=1)</formula>
    </cfRule>
  </conditionalFormatting>
  <conditionalFormatting sqref="AA49:AA50">
    <cfRule type="expression" dxfId="3731" priority="318">
      <formula>AND(OR(K49&gt;0,#REF!&gt;0),#REF!=1)</formula>
    </cfRule>
  </conditionalFormatting>
  <conditionalFormatting sqref="V49:Z50">
    <cfRule type="expression" dxfId="3730" priority="319">
      <formula>AND(OR(F49&gt;0,#REF!&gt;0),CC49=1)</formula>
    </cfRule>
  </conditionalFormatting>
  <conditionalFormatting sqref="AB51:AB52">
    <cfRule type="expression" dxfId="3729" priority="314">
      <formula>AND(OR(L51&gt;0,#REF!&gt;0),CH51=1)</formula>
    </cfRule>
  </conditionalFormatting>
  <conditionalFormatting sqref="AA51:AA52">
    <cfRule type="expression" dxfId="3728" priority="315">
      <formula>AND(OR(K51&gt;0,#REF!&gt;0),#REF!=1)</formula>
    </cfRule>
  </conditionalFormatting>
  <conditionalFormatting sqref="V51:Z52">
    <cfRule type="expression" dxfId="3727" priority="316">
      <formula>AND(OR(F51&gt;0,#REF!&gt;0),CC51=1)</formula>
    </cfRule>
  </conditionalFormatting>
  <conditionalFormatting sqref="AB53:AB54">
    <cfRule type="expression" dxfId="3726" priority="311">
      <formula>AND(OR(L53&gt;0,#REF!&gt;0),CH53=1)</formula>
    </cfRule>
  </conditionalFormatting>
  <conditionalFormatting sqref="AA53:AA54">
    <cfRule type="expression" dxfId="3725" priority="312">
      <formula>AND(OR(K53&gt;0,#REF!&gt;0),#REF!=1)</formula>
    </cfRule>
  </conditionalFormatting>
  <conditionalFormatting sqref="V53:Z54">
    <cfRule type="expression" dxfId="3724" priority="313">
      <formula>AND(OR(F53&gt;0,#REF!&gt;0),CC53=1)</formula>
    </cfRule>
  </conditionalFormatting>
  <conditionalFormatting sqref="AB55:AB56">
    <cfRule type="expression" dxfId="3723" priority="308">
      <formula>AND(OR(L55&gt;0,#REF!&gt;0),CH55=1)</formula>
    </cfRule>
  </conditionalFormatting>
  <conditionalFormatting sqref="AA55:AA56">
    <cfRule type="expression" dxfId="3722" priority="309">
      <formula>AND(OR(K55&gt;0,#REF!&gt;0),#REF!=1)</formula>
    </cfRule>
  </conditionalFormatting>
  <conditionalFormatting sqref="V55:Z56">
    <cfRule type="expression" dxfId="3721" priority="310">
      <formula>AND(OR(F55&gt;0,#REF!&gt;0),CC55=1)</formula>
    </cfRule>
  </conditionalFormatting>
  <conditionalFormatting sqref="AB57:AB58">
    <cfRule type="expression" dxfId="3720" priority="305">
      <formula>AND(OR(L57&gt;0,#REF!&gt;0),CH57=1)</formula>
    </cfRule>
  </conditionalFormatting>
  <conditionalFormatting sqref="AA57:AA58">
    <cfRule type="expression" dxfId="3719" priority="306">
      <formula>AND(OR(K57&gt;0,#REF!&gt;0),#REF!=1)</formula>
    </cfRule>
  </conditionalFormatting>
  <conditionalFormatting sqref="V57:Z58">
    <cfRule type="expression" dxfId="3718" priority="307">
      <formula>AND(OR(F57&gt;0,#REF!&gt;0),CC57=1)</formula>
    </cfRule>
  </conditionalFormatting>
  <conditionalFormatting sqref="AB59:AB60">
    <cfRule type="expression" dxfId="3717" priority="302">
      <formula>AND(OR(L59&gt;0,#REF!&gt;0),CH59=1)</formula>
    </cfRule>
  </conditionalFormatting>
  <conditionalFormatting sqref="AA59:AA60">
    <cfRule type="expression" dxfId="3716" priority="303">
      <formula>AND(OR(K59&gt;0,#REF!&gt;0),#REF!=1)</formula>
    </cfRule>
  </conditionalFormatting>
  <conditionalFormatting sqref="V59:Z60">
    <cfRule type="expression" dxfId="3715" priority="304">
      <formula>AND(OR(F59&gt;0,#REF!&gt;0),CC59=1)</formula>
    </cfRule>
  </conditionalFormatting>
  <conditionalFormatting sqref="AB61:AB62">
    <cfRule type="expression" dxfId="3714" priority="299">
      <formula>AND(OR(L61&gt;0,#REF!&gt;0),CH61=1)</formula>
    </cfRule>
  </conditionalFormatting>
  <conditionalFormatting sqref="AA61:AA62">
    <cfRule type="expression" dxfId="3713" priority="300">
      <formula>AND(OR(K61&gt;0,#REF!&gt;0),#REF!=1)</formula>
    </cfRule>
  </conditionalFormatting>
  <conditionalFormatting sqref="V61:Z62">
    <cfRule type="expression" dxfId="3712" priority="301">
      <formula>AND(OR(F61&gt;0,#REF!&gt;0),CC61=1)</formula>
    </cfRule>
  </conditionalFormatting>
  <conditionalFormatting sqref="AB63:AB64">
    <cfRule type="expression" dxfId="3711" priority="296">
      <formula>AND(OR(L63&gt;0,#REF!&gt;0),CH63=1)</formula>
    </cfRule>
  </conditionalFormatting>
  <conditionalFormatting sqref="AA63:AA64">
    <cfRule type="expression" dxfId="3710" priority="297">
      <formula>AND(OR(K63&gt;0,#REF!&gt;0),#REF!=1)</formula>
    </cfRule>
  </conditionalFormatting>
  <conditionalFormatting sqref="V63:Z64">
    <cfRule type="expression" dxfId="3709" priority="298">
      <formula>AND(OR(F63&gt;0,#REF!&gt;0),CC63=1)</formula>
    </cfRule>
  </conditionalFormatting>
  <conditionalFormatting sqref="AB65:AB66">
    <cfRule type="expression" dxfId="3708" priority="293">
      <formula>AND(OR(L65&gt;0,#REF!&gt;0),CH65=1)</formula>
    </cfRule>
  </conditionalFormatting>
  <conditionalFormatting sqref="AA65:AA66">
    <cfRule type="expression" dxfId="3707" priority="294">
      <formula>AND(OR(K65&gt;0,#REF!&gt;0),#REF!=1)</formula>
    </cfRule>
  </conditionalFormatting>
  <conditionalFormatting sqref="V65:Z66">
    <cfRule type="expression" dxfId="3706" priority="295">
      <formula>AND(OR(F65&gt;0,#REF!&gt;0),CC65=1)</formula>
    </cfRule>
  </conditionalFormatting>
  <conditionalFormatting sqref="AB67:AB68">
    <cfRule type="expression" dxfId="3705" priority="290">
      <formula>AND(OR(L67&gt;0,#REF!&gt;0),CH67=1)</formula>
    </cfRule>
  </conditionalFormatting>
  <conditionalFormatting sqref="AA67:AA68">
    <cfRule type="expression" dxfId="3704" priority="291">
      <formula>AND(OR(K67&gt;0,#REF!&gt;0),#REF!=1)</formula>
    </cfRule>
  </conditionalFormatting>
  <conditionalFormatting sqref="V67:Z68">
    <cfRule type="expression" dxfId="3703" priority="292">
      <formula>AND(OR(F67&gt;0,#REF!&gt;0),CC67=1)</formula>
    </cfRule>
  </conditionalFormatting>
  <conditionalFormatting sqref="AB69:AB70">
    <cfRule type="expression" dxfId="3702" priority="287">
      <formula>AND(OR(L69&gt;0,#REF!&gt;0),CH69=1)</formula>
    </cfRule>
  </conditionalFormatting>
  <conditionalFormatting sqref="AA69:AA70">
    <cfRule type="expression" dxfId="3701" priority="288">
      <formula>AND(OR(K69&gt;0,#REF!&gt;0),#REF!=1)</formula>
    </cfRule>
  </conditionalFormatting>
  <conditionalFormatting sqref="V69:Z70">
    <cfRule type="expression" dxfId="3700" priority="289">
      <formula>AND(OR(F69&gt;0,#REF!&gt;0),CC69=1)</formula>
    </cfRule>
  </conditionalFormatting>
  <conditionalFormatting sqref="P73:Q73">
    <cfRule type="cellIs" dxfId="3699" priority="286" operator="greaterThan">
      <formula>1.875</formula>
    </cfRule>
  </conditionalFormatting>
  <conditionalFormatting sqref="I9:I10">
    <cfRule type="cellIs" dxfId="3698" priority="285" operator="equal">
      <formula>0</formula>
    </cfRule>
  </conditionalFormatting>
  <conditionalFormatting sqref="K9:K10">
    <cfRule type="cellIs" dxfId="3697" priority="284" operator="equal">
      <formula>0</formula>
    </cfRule>
  </conditionalFormatting>
  <conditionalFormatting sqref="I11:I70">
    <cfRule type="cellIs" dxfId="3696" priority="283" operator="equal">
      <formula>0</formula>
    </cfRule>
  </conditionalFormatting>
  <conditionalFormatting sqref="K11:K70">
    <cfRule type="cellIs" dxfId="3695" priority="282" operator="equal">
      <formula>0</formula>
    </cfRule>
  </conditionalFormatting>
  <conditionalFormatting sqref="O65:O70">
    <cfRule type="expression" dxfId="3694" priority="281">
      <formula>MONTH($A65)&lt;&gt;$AA$2</formula>
    </cfRule>
  </conditionalFormatting>
  <conditionalFormatting sqref="P9:U10">
    <cfRule type="expression" dxfId="3693" priority="92">
      <formula>$CN9&gt;1.875</formula>
    </cfRule>
    <cfRule type="expression" dxfId="3692" priority="93">
      <formula>$CO9&gt;13.334</formula>
    </cfRule>
    <cfRule type="expression" dxfId="3691" priority="94">
      <formula>$CN9&gt;1.459</formula>
    </cfRule>
  </conditionalFormatting>
  <conditionalFormatting sqref="P11:U12">
    <cfRule type="expression" dxfId="3690" priority="89">
      <formula>$CN11&gt;1.875</formula>
    </cfRule>
    <cfRule type="expression" dxfId="3689" priority="90">
      <formula>$CO11&gt;13.334</formula>
    </cfRule>
    <cfRule type="expression" dxfId="3688" priority="91">
      <formula>$CN11&gt;1.459</formula>
    </cfRule>
  </conditionalFormatting>
  <conditionalFormatting sqref="P13:U14">
    <cfRule type="expression" dxfId="3687" priority="86">
      <formula>$CN13&gt;1.875</formula>
    </cfRule>
    <cfRule type="expression" dxfId="3686" priority="87">
      <formula>$CO13&gt;13.334</formula>
    </cfRule>
    <cfRule type="expression" dxfId="3685" priority="88">
      <formula>$CN13&gt;1.459</formula>
    </cfRule>
  </conditionalFormatting>
  <conditionalFormatting sqref="P15:U16">
    <cfRule type="expression" dxfId="3684" priority="83">
      <formula>$CN15&gt;1.875</formula>
    </cfRule>
    <cfRule type="expression" dxfId="3683" priority="84">
      <formula>$CO15&gt;13.334</formula>
    </cfRule>
    <cfRule type="expression" dxfId="3682" priority="85">
      <formula>$CN15&gt;1.459</formula>
    </cfRule>
  </conditionalFormatting>
  <conditionalFormatting sqref="P17:U18">
    <cfRule type="expression" dxfId="3681" priority="80">
      <formula>$CN17&gt;1.875</formula>
    </cfRule>
    <cfRule type="expression" dxfId="3680" priority="81">
      <formula>$CO17&gt;13.334</formula>
    </cfRule>
    <cfRule type="expression" dxfId="3679" priority="82">
      <formula>$CN17&gt;1.459</formula>
    </cfRule>
  </conditionalFormatting>
  <conditionalFormatting sqref="P19:U20">
    <cfRule type="expression" dxfId="3678" priority="77">
      <formula>$CN19&gt;1.875</formula>
    </cfRule>
    <cfRule type="expression" dxfId="3677" priority="78">
      <formula>$CO19&gt;13.334</formula>
    </cfRule>
    <cfRule type="expression" dxfId="3676" priority="79">
      <formula>$CN19&gt;1.459</formula>
    </cfRule>
  </conditionalFormatting>
  <conditionalFormatting sqref="P21:U22">
    <cfRule type="expression" dxfId="3675" priority="74">
      <formula>$CN21&gt;1.875</formula>
    </cfRule>
    <cfRule type="expression" dxfId="3674" priority="75">
      <formula>$CO21&gt;13.334</formula>
    </cfRule>
    <cfRule type="expression" dxfId="3673" priority="76">
      <formula>$CN21&gt;1.459</formula>
    </cfRule>
  </conditionalFormatting>
  <conditionalFormatting sqref="P23:U24">
    <cfRule type="expression" dxfId="3672" priority="71">
      <formula>$CN23&gt;1.875</formula>
    </cfRule>
    <cfRule type="expression" dxfId="3671" priority="72">
      <formula>$CO23&gt;13.334</formula>
    </cfRule>
    <cfRule type="expression" dxfId="3670" priority="73">
      <formula>$CN23&gt;1.459</formula>
    </cfRule>
  </conditionalFormatting>
  <conditionalFormatting sqref="P25:U26">
    <cfRule type="expression" dxfId="3669" priority="68">
      <formula>$CN25&gt;1.875</formula>
    </cfRule>
    <cfRule type="expression" dxfId="3668" priority="69">
      <formula>$CO25&gt;13.334</formula>
    </cfRule>
    <cfRule type="expression" dxfId="3667" priority="70">
      <formula>$CN25&gt;1.459</formula>
    </cfRule>
  </conditionalFormatting>
  <conditionalFormatting sqref="P27:U28">
    <cfRule type="expression" dxfId="3666" priority="65">
      <formula>$CN27&gt;1.875</formula>
    </cfRule>
    <cfRule type="expression" dxfId="3665" priority="66">
      <formula>$CO27&gt;13.334</formula>
    </cfRule>
    <cfRule type="expression" dxfId="3664" priority="67">
      <formula>$CN27&gt;1.459</formula>
    </cfRule>
  </conditionalFormatting>
  <conditionalFormatting sqref="P29:U30">
    <cfRule type="expression" dxfId="3663" priority="62">
      <formula>$CN29&gt;1.875</formula>
    </cfRule>
    <cfRule type="expression" dxfId="3662" priority="63">
      <formula>$CO29&gt;13.334</formula>
    </cfRule>
    <cfRule type="expression" dxfId="3661" priority="64">
      <formula>$CN29&gt;1.459</formula>
    </cfRule>
  </conditionalFormatting>
  <conditionalFormatting sqref="P31:U32">
    <cfRule type="expression" dxfId="3660" priority="59">
      <formula>$CN31&gt;1.875</formula>
    </cfRule>
    <cfRule type="expression" dxfId="3659" priority="60">
      <formula>$CO31&gt;13.334</formula>
    </cfRule>
    <cfRule type="expression" dxfId="3658" priority="61">
      <formula>$CN31&gt;1.459</formula>
    </cfRule>
  </conditionalFormatting>
  <conditionalFormatting sqref="P33:U34">
    <cfRule type="expression" dxfId="3657" priority="56">
      <formula>$CN33&gt;1.875</formula>
    </cfRule>
    <cfRule type="expression" dxfId="3656" priority="57">
      <formula>$CO33&gt;13.334</formula>
    </cfRule>
    <cfRule type="expression" dxfId="3655" priority="58">
      <formula>$CN33&gt;1.459</formula>
    </cfRule>
  </conditionalFormatting>
  <conditionalFormatting sqref="P35:U36">
    <cfRule type="expression" dxfId="3654" priority="53">
      <formula>$CN35&gt;1.875</formula>
    </cfRule>
    <cfRule type="expression" dxfId="3653" priority="54">
      <formula>$CO35&gt;13.334</formula>
    </cfRule>
    <cfRule type="expression" dxfId="3652" priority="55">
      <formula>$CN35&gt;1.459</formula>
    </cfRule>
  </conditionalFormatting>
  <conditionalFormatting sqref="P37:U38">
    <cfRule type="expression" dxfId="3651" priority="50">
      <formula>$CN37&gt;1.875</formula>
    </cfRule>
    <cfRule type="expression" dxfId="3650" priority="51">
      <formula>$CO37&gt;13.334</formula>
    </cfRule>
    <cfRule type="expression" dxfId="3649" priority="52">
      <formula>$CN37&gt;1.459</formula>
    </cfRule>
  </conditionalFormatting>
  <conditionalFormatting sqref="P39:U40">
    <cfRule type="expression" dxfId="3648" priority="47">
      <formula>$CN39&gt;1.875</formula>
    </cfRule>
    <cfRule type="expression" dxfId="3647" priority="48">
      <formula>$CO39&gt;13.334</formula>
    </cfRule>
    <cfRule type="expression" dxfId="3646" priority="49">
      <formula>$CN39&gt;1.459</formula>
    </cfRule>
  </conditionalFormatting>
  <conditionalFormatting sqref="P41:U42">
    <cfRule type="expression" dxfId="3645" priority="44">
      <formula>$CN41&gt;1.875</formula>
    </cfRule>
    <cfRule type="expression" dxfId="3644" priority="45">
      <formula>$CO41&gt;13.334</formula>
    </cfRule>
    <cfRule type="expression" dxfId="3643" priority="46">
      <formula>$CN41&gt;1.459</formula>
    </cfRule>
  </conditionalFormatting>
  <conditionalFormatting sqref="P43:U44">
    <cfRule type="expression" dxfId="3642" priority="41">
      <formula>$CN43&gt;1.875</formula>
    </cfRule>
    <cfRule type="expression" dxfId="3641" priority="42">
      <formula>$CO43&gt;13.334</formula>
    </cfRule>
    <cfRule type="expression" dxfId="3640" priority="43">
      <formula>$CN43&gt;1.459</formula>
    </cfRule>
  </conditionalFormatting>
  <conditionalFormatting sqref="P45:U46">
    <cfRule type="expression" dxfId="3639" priority="38">
      <formula>$CN45&gt;1.875</formula>
    </cfRule>
    <cfRule type="expression" dxfId="3638" priority="39">
      <formula>$CO45&gt;13.334</formula>
    </cfRule>
    <cfRule type="expression" dxfId="3637" priority="40">
      <formula>$CN45&gt;1.459</formula>
    </cfRule>
  </conditionalFormatting>
  <conditionalFormatting sqref="P47:U48">
    <cfRule type="expression" dxfId="3636" priority="35">
      <formula>$CN47&gt;1.875</formula>
    </cfRule>
    <cfRule type="expression" dxfId="3635" priority="36">
      <formula>$CO47&gt;13.334</formula>
    </cfRule>
    <cfRule type="expression" dxfId="3634" priority="37">
      <formula>$CN47&gt;1.459</formula>
    </cfRule>
  </conditionalFormatting>
  <conditionalFormatting sqref="P49:U50">
    <cfRule type="expression" dxfId="3633" priority="32">
      <formula>$CN49&gt;1.875</formula>
    </cfRule>
    <cfRule type="expression" dxfId="3632" priority="33">
      <formula>$CO49&gt;13.334</formula>
    </cfRule>
    <cfRule type="expression" dxfId="3631" priority="34">
      <formula>$CN49&gt;1.459</formula>
    </cfRule>
  </conditionalFormatting>
  <conditionalFormatting sqref="P51:U52">
    <cfRule type="expression" dxfId="3630" priority="29">
      <formula>$CN51&gt;1.875</formula>
    </cfRule>
    <cfRule type="expression" dxfId="3629" priority="30">
      <formula>$CO51&gt;13.334</formula>
    </cfRule>
    <cfRule type="expression" dxfId="3628" priority="31">
      <formula>$CN51&gt;1.459</formula>
    </cfRule>
  </conditionalFormatting>
  <conditionalFormatting sqref="P53:U54">
    <cfRule type="expression" dxfId="3627" priority="26">
      <formula>$CN53&gt;1.875</formula>
    </cfRule>
    <cfRule type="expression" dxfId="3626" priority="27">
      <formula>$CO53&gt;13.334</formula>
    </cfRule>
    <cfRule type="expression" dxfId="3625" priority="28">
      <formula>$CN53&gt;1.459</formula>
    </cfRule>
  </conditionalFormatting>
  <conditionalFormatting sqref="P55:U56">
    <cfRule type="expression" dxfId="3624" priority="23">
      <formula>$CN55&gt;1.875</formula>
    </cfRule>
    <cfRule type="expression" dxfId="3623" priority="24">
      <formula>$CO55&gt;13.334</formula>
    </cfRule>
    <cfRule type="expression" dxfId="3622" priority="25">
      <formula>$CN55&gt;1.459</formula>
    </cfRule>
  </conditionalFormatting>
  <conditionalFormatting sqref="P57:U58">
    <cfRule type="expression" dxfId="3621" priority="20">
      <formula>$CN57&gt;1.875</formula>
    </cfRule>
    <cfRule type="expression" dxfId="3620" priority="21">
      <formula>$CO57&gt;13.334</formula>
    </cfRule>
    <cfRule type="expression" dxfId="3619" priority="22">
      <formula>$CN57&gt;1.459</formula>
    </cfRule>
  </conditionalFormatting>
  <conditionalFormatting sqref="P59:U60">
    <cfRule type="expression" dxfId="3618" priority="17">
      <formula>$CN59&gt;1.875</formula>
    </cfRule>
    <cfRule type="expression" dxfId="3617" priority="18">
      <formula>$CO59&gt;13.334</formula>
    </cfRule>
    <cfRule type="expression" dxfId="3616" priority="19">
      <formula>$CN59&gt;1.459</formula>
    </cfRule>
  </conditionalFormatting>
  <conditionalFormatting sqref="P61:U62">
    <cfRule type="expression" dxfId="3615" priority="14">
      <formula>$CN61&gt;1.875</formula>
    </cfRule>
    <cfRule type="expression" dxfId="3614" priority="15">
      <formula>$CO61&gt;13.334</formula>
    </cfRule>
    <cfRule type="expression" dxfId="3613" priority="16">
      <formula>$CN61&gt;1.459</formula>
    </cfRule>
  </conditionalFormatting>
  <conditionalFormatting sqref="P63:U64">
    <cfRule type="expression" dxfId="3612" priority="11">
      <formula>$CN63&gt;1.875</formula>
    </cfRule>
    <cfRule type="expression" dxfId="3611" priority="12">
      <formula>$CO63&gt;13.334</formula>
    </cfRule>
    <cfRule type="expression" dxfId="3610" priority="13">
      <formula>$CN63&gt;1.459</formula>
    </cfRule>
  </conditionalFormatting>
  <conditionalFormatting sqref="P65:U66">
    <cfRule type="expression" dxfId="3609" priority="8">
      <formula>$CN65&gt;1.875</formula>
    </cfRule>
    <cfRule type="expression" dxfId="3608" priority="9">
      <formula>$CO65&gt;13.334</formula>
    </cfRule>
    <cfRule type="expression" dxfId="3607" priority="10">
      <formula>$CN65&gt;1.459</formula>
    </cfRule>
  </conditionalFormatting>
  <conditionalFormatting sqref="P67:U68">
    <cfRule type="expression" dxfId="3606" priority="5">
      <formula>$CN67&gt;1.875</formula>
    </cfRule>
    <cfRule type="expression" dxfId="3605" priority="6">
      <formula>$CO67&gt;13.334</formula>
    </cfRule>
    <cfRule type="expression" dxfId="3604" priority="7">
      <formula>$CN67&gt;1.459</formula>
    </cfRule>
  </conditionalFormatting>
  <conditionalFormatting sqref="P69:U70">
    <cfRule type="expression" dxfId="3603" priority="2">
      <formula>$CN69&gt;1.875</formula>
    </cfRule>
    <cfRule type="expression" dxfId="3602" priority="3">
      <formula>$CO69&gt;13.334</formula>
    </cfRule>
    <cfRule type="expression" dxfId="3601" priority="4">
      <formula>$CN69&gt;1.459</formula>
    </cfRule>
  </conditionalFormatting>
  <conditionalFormatting sqref="P78:V78">
    <cfRule type="expression" dxfId="360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630A127-F1F8-4A30-A30D-16F6E4B06794}">
          <x14:formula1>
            <xm:f>始業時刻リスト!$A$1:$A$12</xm:f>
          </x14:formula1>
          <xm:sqref>E69 E43 E13 E15 E35 E23 E19 E53 E37 E21 E29 E31 E27 E63 E47 E65 E17 E61 E45 E49 E41 E67 E51 E55 E57 E33 E25 E11 E39 E59 E9</xm:sqref>
        </x14:dataValidation>
        <x14:dataValidation type="list" allowBlank="1" showInputMessage="1" xr:uid="{1790798C-3C6D-48CD-9C6B-37DCA5B38205}">
          <x14:formula1>
            <xm:f>始業時刻リスト!$A$1:$A$14</xm:f>
          </x14:formula1>
          <xm:sqref>D41 D11 D13 D15 D17 D19 D21 D23 D25 D27 D29 D31 D33 D69 D35 D37 D39 D43 D45 D47 D49 D51 D53 D55 D57 D59 D61 D63 D65 D67 D9</xm:sqref>
        </x14:dataValidation>
        <x14:dataValidation type="list" allowBlank="1" showInputMessage="1" xr:uid="{89469A0F-C126-4B04-BD44-73B60EBCE79E}">
          <x14:formula1>
            <xm:f>休暇等リスト!$A$1:$A$14</xm:f>
          </x14:formula1>
          <xm:sqref>I9:I70 K9:K70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ECAF-4850-4ED7-AD00-DB6995161512}">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15" sqref="E15"/>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6</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45078</v>
      </c>
      <c r="B9" s="362" t="str">
        <f>TEXT(A9,"aaa")</f>
        <v>木</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'５月 '!CO69+CN9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45079</v>
      </c>
      <c r="B11" s="341" t="str">
        <f t="shared" ref="B11" si="17">TEXT(A11,"aaa")</f>
        <v>金</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f>IF(BP11=1,"",VLOOKUP(B11,職員情報!$1:$1048576,4,FALSE))</f>
        <v>0</v>
      </c>
      <c r="N11" s="349">
        <f>IF(BP11=1,"",VLOOKUP(B11,職員情報!$1:$1048576,5,FALSE))</f>
        <v>0</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f>IF(AND(VLOOKUP(B11,職員情報!$1:$1048576,29,FALSE)=2,BP11="",BR11=""),2,"")</f>
        <v>2</v>
      </c>
      <c r="BP11" s="243" t="str">
        <f t="shared" ref="BP11" si="46">IF(AND(BQ11=1,BR11=""),1,"")</f>
        <v/>
      </c>
      <c r="BQ11" s="227" t="str">
        <f>IF(OR(WEEKDAY(A11)=1,AND(WEEKDAY(A11)=7,職員情報!$B$14=""),COUNTIF(休日!$A:$B,A11)=1,BW11=1),1,"")</f>
        <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0</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45080</v>
      </c>
      <c r="B13" s="341" t="str">
        <f t="shared" ref="B13" si="59">TEXT(A13,"aaa")</f>
        <v>土</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45081</v>
      </c>
      <c r="B15" s="341" t="str">
        <f t="shared" ref="B15" si="104">TEXT(A15,"aaa")</f>
        <v>日</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t="str">
        <f>IF(BP15=1,"",VLOOKUP(B15,職員情報!$1:$1048576,4,FALSE))</f>
        <v/>
      </c>
      <c r="N15" s="349" t="str">
        <f>IF(BP15=1,"",VLOOKUP(B15,職員情報!$1:$1048576,5,FALSE))</f>
        <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t="str">
        <f>IF(AND(VLOOKUP(B15,職員情報!$1:$1048576,29,FALSE)=2,BP15="",BR15=""),2,"")</f>
        <v/>
      </c>
      <c r="BP15" s="243">
        <f t="shared" ref="BP15" si="135">IF(AND(BQ15=1,BR15=""),1,"")</f>
        <v>1</v>
      </c>
      <c r="BQ15" s="227">
        <f>IF(OR(WEEKDAY(A15)=1,AND(WEEKDAY(A15)=7,職員情報!$B$14=""),COUNTIF(休日!$A:$B,A15)=1,BW15=1),1,"")</f>
        <v>1</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1</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45082</v>
      </c>
      <c r="B17" s="341" t="str">
        <f t="shared" ref="B17" si="151">TEXT(A17,"aaa")</f>
        <v>月</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45083</v>
      </c>
      <c r="B19" s="341" t="str">
        <f t="shared" ref="B19" si="200">TEXT(A19,"aaa")</f>
        <v>火</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45084</v>
      </c>
      <c r="B21" s="341" t="str">
        <f t="shared" ref="B21" si="245">TEXT(A21,"aaa")</f>
        <v>水</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45085</v>
      </c>
      <c r="B23" s="341" t="str">
        <f t="shared" ref="B23" si="293">TEXT(A23,"aaa")</f>
        <v>木</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45086</v>
      </c>
      <c r="B25" s="341" t="str">
        <f t="shared" ref="B25" si="342">TEXT(A25,"aaa")</f>
        <v>金</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f>IF(BP25=1,"",VLOOKUP(B25,職員情報!$1:$1048576,4,FALSE))</f>
        <v>0</v>
      </c>
      <c r="N25" s="349">
        <f>IF(BP25=1,"",VLOOKUP(B25,職員情報!$1:$1048576,5,FALSE))</f>
        <v>0</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f>IF(AND(VLOOKUP(B25,職員情報!$1:$1048576,29,FALSE)=2,BP25="",BR25=""),2,"")</f>
        <v>2</v>
      </c>
      <c r="BP25" s="243" t="str">
        <f t="shared" ref="BP25" si="374">IF(AND(BQ25=1,BR25=""),1,"")</f>
        <v/>
      </c>
      <c r="BQ25" s="227" t="str">
        <f>IF(OR(WEEKDAY(A25)=1,AND(WEEKDAY(A25)=7,職員情報!$B$14=""),COUNTIF(休日!$A:$B,A25)=1,BW25=1),1,"")</f>
        <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0</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45087</v>
      </c>
      <c r="B27" s="341" t="str">
        <f t="shared" ref="B27" si="391">TEXT(A27,"aaa")</f>
        <v>土</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t="str">
        <f>IF(BP27=1,"",VLOOKUP(B27,職員情報!$1:$1048576,4,FALSE))</f>
        <v/>
      </c>
      <c r="N27" s="349" t="str">
        <f>IF(BP27=1,"",VLOOKUP(B27,職員情報!$1:$1048576,5,FALSE))</f>
        <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t="str">
        <f>IF(AND(VLOOKUP(B27,職員情報!$1:$1048576,29,FALSE)=2,BP27="",BR27=""),2,"")</f>
        <v/>
      </c>
      <c r="BP27" s="243">
        <f t="shared" ref="BP27" si="423">IF(AND(BQ27=1,BR27=""),1,"")</f>
        <v>1</v>
      </c>
      <c r="BQ27" s="227">
        <f>IF(OR(WEEKDAY(A27)=1,AND(WEEKDAY(A27)=7,職員情報!$B$14=""),COUNTIF(休日!$A:$B,A27)=1,BW27=1),1,"")</f>
        <v>1</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1</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45088</v>
      </c>
      <c r="B29" s="341" t="str">
        <f t="shared" ref="B29" si="440">TEXT(A29,"aaa")</f>
        <v>日</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t="str">
        <f>IF(BP29=1,"",VLOOKUP(B29,職員情報!$1:$1048576,4,FALSE))</f>
        <v/>
      </c>
      <c r="N29" s="349" t="str">
        <f>IF(BP29=1,"",VLOOKUP(B29,職員情報!$1:$1048576,5,FALSE))</f>
        <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t="str">
        <f>IF(AND(VLOOKUP(B29,職員情報!$1:$1048576,29,FALSE)=2,BP29="",BR29=""),2,"")</f>
        <v/>
      </c>
      <c r="BP29" s="243">
        <f t="shared" ref="BP29" si="471">IF(AND(BQ29=1,BR29=""),1,"")</f>
        <v>1</v>
      </c>
      <c r="BQ29" s="227">
        <f>IF(OR(WEEKDAY(A29)=1,AND(WEEKDAY(A29)=7,職員情報!$B$14=""),COUNTIF(休日!$A:$B,A29)=1,BW29=1),1,"")</f>
        <v>1</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1</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45089</v>
      </c>
      <c r="B31" s="341" t="str">
        <f t="shared" ref="B31" si="488">TEXT(A31,"aaa")</f>
        <v>月</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45090</v>
      </c>
      <c r="B33" s="341" t="str">
        <f t="shared" ref="B33" si="537">TEXT(A33,"aaa")</f>
        <v>火</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45091</v>
      </c>
      <c r="B35" s="341" t="str">
        <f t="shared" ref="B35" si="586">TEXT(A35,"aaa")</f>
        <v>水</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45092</v>
      </c>
      <c r="B37" s="341" t="str">
        <f t="shared" ref="B37" si="634">TEXT(A37,"aaa")</f>
        <v>木</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45093</v>
      </c>
      <c r="B39" s="341" t="str">
        <f t="shared" ref="B39" si="682">TEXT(A39,"aaa")</f>
        <v>金</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f>IF(BP39=1,"",VLOOKUP(B39,職員情報!$1:$1048576,4,FALSE))</f>
        <v>0</v>
      </c>
      <c r="N39" s="349">
        <f>IF(BP39=1,"",VLOOKUP(B39,職員情報!$1:$1048576,5,FALSE))</f>
        <v>0</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f>IF(AND(VLOOKUP(B39,職員情報!$1:$1048576,29,FALSE)=2,BP39="",BR39=""),2,"")</f>
        <v>2</v>
      </c>
      <c r="BP39" s="243" t="str">
        <f t="shared" ref="BP39" si="714">IF(AND(BQ39=1,BR39=""),1,"")</f>
        <v/>
      </c>
      <c r="BQ39" s="227" t="str">
        <f>IF(OR(WEEKDAY(A39)=1,AND(WEEKDAY(A39)=7,職員情報!$B$14=""),COUNTIF(休日!$A:$B,A39)=1,BW39=1),1,"")</f>
        <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0</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45094</v>
      </c>
      <c r="B41" s="341" t="str">
        <f t="shared" ref="B41" si="731">TEXT(A41,"aaa")</f>
        <v>土</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t="str">
        <f>IF(BP41=1,"",VLOOKUP(B41,職員情報!$1:$1048576,4,FALSE))</f>
        <v/>
      </c>
      <c r="N41" s="349" t="str">
        <f>IF(BP41=1,"",VLOOKUP(B41,職員情報!$1:$1048576,5,FALSE))</f>
        <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t="str">
        <f>IF(AND(VLOOKUP(B41,職員情報!$1:$1048576,29,FALSE)=2,BP41="",BR41=""),2,"")</f>
        <v/>
      </c>
      <c r="BP41" s="243">
        <f t="shared" ref="BP41" si="763">IF(AND(BQ41=1,BR41=""),1,"")</f>
        <v>1</v>
      </c>
      <c r="BQ41" s="227">
        <f>IF(OR(WEEKDAY(A41)=1,AND(WEEKDAY(A41)=7,職員情報!$B$14=""),COUNTIF(休日!$A:$B,A41)=1,BW41=1),1,"")</f>
        <v>1</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1</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45095</v>
      </c>
      <c r="B43" s="341" t="str">
        <f t="shared" ref="B43" si="780">TEXT(A43,"aaa")</f>
        <v>日</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t="str">
        <f>IF(BP43=1,"",VLOOKUP(B43,職員情報!$1:$1048576,4,FALSE))</f>
        <v/>
      </c>
      <c r="N43" s="349" t="str">
        <f>IF(BP43=1,"",VLOOKUP(B43,職員情報!$1:$1048576,5,FALSE))</f>
        <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t="str">
        <f>IF(AND(VLOOKUP(B43,職員情報!$1:$1048576,29,FALSE)=2,BP43="",BR43=""),2,"")</f>
        <v/>
      </c>
      <c r="BP43" s="243">
        <f t="shared" ref="BP43" si="812">IF(AND(BQ43=1,BR43=""),1,"")</f>
        <v>1</v>
      </c>
      <c r="BQ43" s="227">
        <f>IF(OR(WEEKDAY(A43)=1,AND(WEEKDAY(A43)=7,職員情報!$B$14=""),COUNTIF(休日!$A:$B,A43)=1,BW43=1),1,"")</f>
        <v>1</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1</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45096</v>
      </c>
      <c r="B45" s="341" t="str">
        <f t="shared" ref="B45" si="829">TEXT(A45,"aaa")</f>
        <v>月</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45097</v>
      </c>
      <c r="B47" s="341" t="str">
        <f t="shared" ref="B47" si="878">TEXT(A47,"aaa")</f>
        <v>火</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45098</v>
      </c>
      <c r="B49" s="341" t="str">
        <f t="shared" ref="B49" si="927">TEXT(A49,"aaa")</f>
        <v>水</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45099</v>
      </c>
      <c r="B51" s="341" t="str">
        <f t="shared" ref="B51" si="976">TEXT(A51,"aaa")</f>
        <v>木</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45100</v>
      </c>
      <c r="B53" s="341" t="str">
        <f t="shared" ref="B53" si="1025">TEXT(A53,"aaa")</f>
        <v>金</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f>IF(BP53=1,"",VLOOKUP(B53,職員情報!$1:$1048576,4,FALSE))</f>
        <v>0</v>
      </c>
      <c r="N53" s="349">
        <f>IF(BP53=1,"",VLOOKUP(B53,職員情報!$1:$1048576,5,FALSE))</f>
        <v>0</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f>IF(AND(VLOOKUP(B53,職員情報!$1:$1048576,29,FALSE)=2,BP53="",BR53=""),2,"")</f>
        <v>2</v>
      </c>
      <c r="BP53" s="243" t="str">
        <f t="shared" ref="BP53" si="1057">IF(AND(BQ53=1,BR53=""),1,"")</f>
        <v/>
      </c>
      <c r="BQ53" s="227" t="str">
        <f>IF(OR(WEEKDAY(A53)=1,AND(WEEKDAY(A53)=7,職員情報!$B$14=""),COUNTIF(休日!$A:$B,A53)=1,BW53=1),1,"")</f>
        <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0</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45101</v>
      </c>
      <c r="B55" s="341" t="str">
        <f t="shared" ref="B55" si="1073">TEXT(A55,"aaa")</f>
        <v>土</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t="str">
        <f>IF(BP55=1,"",VLOOKUP(B55,職員情報!$1:$1048576,4,FALSE))</f>
        <v/>
      </c>
      <c r="N55" s="349" t="str">
        <f>IF(BP55=1,"",VLOOKUP(B55,職員情報!$1:$1048576,5,FALSE))</f>
        <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t="str">
        <f>IF(AND(VLOOKUP(B55,職員情報!$1:$1048576,29,FALSE)=2,BP55="",BR55=""),2,"")</f>
        <v/>
      </c>
      <c r="BP55" s="243">
        <f t="shared" ref="BP55" si="1105">IF(AND(BQ55=1,BR55=""),1,"")</f>
        <v>1</v>
      </c>
      <c r="BQ55" s="227">
        <f>IF(OR(WEEKDAY(A55)=1,AND(WEEKDAY(A55)=7,職員情報!$B$14=""),COUNTIF(休日!$A:$B,A55)=1,BW55=1),1,"")</f>
        <v>1</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1</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45102</v>
      </c>
      <c r="B57" s="341" t="str">
        <f t="shared" ref="B57" si="1122">TEXT(A57,"aaa")</f>
        <v>日</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t="str">
        <f>IF(BP57=1,"",VLOOKUP(B57,職員情報!$1:$1048576,4,FALSE))</f>
        <v/>
      </c>
      <c r="N57" s="349" t="str">
        <f>IF(BP57=1,"",VLOOKUP(B57,職員情報!$1:$1048576,5,FALSE))</f>
        <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t="str">
        <f>IF(AND(VLOOKUP(B57,職員情報!$1:$1048576,29,FALSE)=2,BP57="",BR57=""),2,"")</f>
        <v/>
      </c>
      <c r="BP57" s="243">
        <f>IF(AND(BQ57=1,BR57=""),1,"")</f>
        <v>1</v>
      </c>
      <c r="BQ57" s="227">
        <f>IF(OR(WEEKDAY(A57)=1,AND(WEEKDAY(A57)=7,職員情報!$B$14=""),COUNTIF(休日!$A:$B,A57)=1,BW57=1),1,"")</f>
        <v>1</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1</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45103</v>
      </c>
      <c r="B59" s="341" t="str">
        <f t="shared" ref="B59" si="1170">TEXT(A59,"aaa")</f>
        <v>月</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45104</v>
      </c>
      <c r="B61" s="341" t="str">
        <f t="shared" ref="B61" si="1219">TEXT(A61,"aaa")</f>
        <v>火</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45105</v>
      </c>
      <c r="B63" s="341" t="str">
        <f t="shared" ref="B63" si="1268">TEXT(A63,"aaa")</f>
        <v>水</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45106</v>
      </c>
      <c r="B65" s="341" t="str">
        <f t="shared" ref="B65" si="1317">TEXT(A65,"aaa")</f>
        <v>木</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45107</v>
      </c>
      <c r="B67" s="341" t="str">
        <f t="shared" ref="B67" si="1365">TEXT(A67,"aaa")</f>
        <v>金</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f>IF(BP67=1,"",VLOOKUP(B67,職員情報!$1:$1048576,4,FALSE))</f>
        <v>0</v>
      </c>
      <c r="N67" s="349">
        <f>IF(BP67=1,"",VLOOKUP(B67,職員情報!$1:$1048576,5,FALSE))</f>
        <v>0</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f>IF(AND(VLOOKUP(B67,職員情報!$1:$1048576,29,FALSE)=2,BP67="",BR67=""),2,"")</f>
        <v>2</v>
      </c>
      <c r="BP67" s="243" t="str">
        <f t="shared" ref="BP67" si="1395">IF(AND(BQ67=1,BR67=""),1,"")</f>
        <v/>
      </c>
      <c r="BQ67" s="227" t="str">
        <f>IF(OR(WEEKDAY(A67)=1,AND(WEEKDAY(A67)=7,職員情報!$B$14=""),COUNTIF(休日!$A:$B,A67)=1,BW67=1),1,"")</f>
        <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0</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45108</v>
      </c>
      <c r="B69" s="341" t="str">
        <f t="shared" ref="B69" si="1411">TEXT(A69,"aaa")</f>
        <v>土</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t="str">
        <f>IF(BP69=1,"",VLOOKUP(B69,職員情報!$1:$1048576,4,FALSE))</f>
        <v/>
      </c>
      <c r="N69" s="349" t="str">
        <f>IF(BP69=1,"",VLOOKUP(B69,職員情報!$1:$1048576,5,FALSE))</f>
        <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b">
        <f>IF(MONTH(A63)=MONTH(A63+3),IFERROR(IF(CM69=1,C70-C69,IF(C69="","",C70-C69-O69)),"×"))</f>
        <v>0</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1</v>
      </c>
      <c r="AV69" s="258">
        <f t="shared" ref="AV69" si="1429">IF(OR(AD69="",AD69="×"),0,IF(C69="",0,AD69-BG69-BJ69))</f>
        <v>0</v>
      </c>
      <c r="AW69" s="258">
        <f t="shared" ref="AW69" si="1430">IFERROR(IF(AD69="","",AD69*BT69),0)</f>
        <v>0</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t="str">
        <f>IF(AND(VLOOKUP(B69,職員情報!$1:$1048576,29,FALSE)=2,BP69="",BR69=""),2,"")</f>
        <v/>
      </c>
      <c r="BP69" s="243">
        <f>IF(A69="",1,IF(AND(BQ69=1,BR69=""),1,""))</f>
        <v>1</v>
      </c>
      <c r="BQ69" s="227">
        <f>IF(OR(WEEKDAY(A69)=1,AND(WEEKDAY(A69)=7,職員情報!$B$14=""),COUNTIF(休日!$A:$B,A69)=1,BW69=1),1,"")</f>
        <v>1</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1</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1</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7</v>
      </c>
      <c r="P79" s="200"/>
      <c r="Q79" s="201"/>
      <c r="R79" s="201"/>
      <c r="S79" s="201"/>
      <c r="T79" s="201"/>
      <c r="U79" s="201"/>
      <c r="V79" s="201"/>
      <c r="X79" s="228" t="s">
        <v>196</v>
      </c>
      <c r="Y79" s="234"/>
    </row>
    <row r="80" spans="1:98">
      <c r="A80" s="103">
        <f>IF(A79&lt;13,A79,1)</f>
        <v>7</v>
      </c>
      <c r="P80" s="200"/>
      <c r="Q80" s="201"/>
      <c r="R80" s="201"/>
      <c r="S80" s="201"/>
      <c r="T80" s="201"/>
      <c r="U80" s="201"/>
      <c r="V80" s="201"/>
      <c r="X80" s="238">
        <f>AW71</f>
        <v>0</v>
      </c>
      <c r="Y80" s="234"/>
    </row>
    <row r="81" spans="1:25">
      <c r="A81" s="104">
        <f>DATE(Y$2,A80,1)</f>
        <v>45108</v>
      </c>
      <c r="P81" s="200"/>
      <c r="Q81" s="201"/>
      <c r="R81" s="201"/>
      <c r="S81" s="201"/>
      <c r="T81" s="201"/>
      <c r="U81" s="201"/>
      <c r="V81" s="201"/>
      <c r="X81" s="228" t="s">
        <v>197</v>
      </c>
      <c r="Y81" s="234"/>
    </row>
    <row r="82" spans="1:25">
      <c r="A82" s="104" t="str">
        <f>TEXT(YEAR(A81),"0000")&amp;TEXT(MONTH(A81),"00")</f>
        <v>202307</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職員情報!T22*AU77-'６月 '!#REF!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WnRwrSFg/6pfnwK/Ea0IJSzlkUvHYu6JXRCDRmSCIslGDLhdZ+RUhXPdyZ2a+NoHzHVeDn+hsbzMBd6/6Rm3gA==" saltValue="VJLdNBbYbi10G8YH0j+QHg=="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3599" priority="542" operator="equal">
      <formula>0</formula>
    </cfRule>
  </conditionalFormatting>
  <conditionalFormatting sqref="N9:N10">
    <cfRule type="expression" dxfId="3598" priority="541">
      <formula>"AE=1"</formula>
    </cfRule>
  </conditionalFormatting>
  <conditionalFormatting sqref="N11:N20 N23:N42 N45:N68">
    <cfRule type="expression" dxfId="3597" priority="540">
      <formula>"AE=1"</formula>
    </cfRule>
  </conditionalFormatting>
  <conditionalFormatting sqref="N69:N70">
    <cfRule type="expression" dxfId="3596" priority="539">
      <formula>"AE=1"</formula>
    </cfRule>
  </conditionalFormatting>
  <conditionalFormatting sqref="D9:D10">
    <cfRule type="expression" dxfId="3595" priority="538">
      <formula>OR($BP$9=1,$BO$9=2)</formula>
    </cfRule>
  </conditionalFormatting>
  <conditionalFormatting sqref="N21:N22">
    <cfRule type="expression" dxfId="3594" priority="537">
      <formula>"AE=1"</formula>
    </cfRule>
  </conditionalFormatting>
  <conditionalFormatting sqref="F7:G7">
    <cfRule type="cellIs" dxfId="3593" priority="536" operator="equal">
      <formula>0</formula>
    </cfRule>
  </conditionalFormatting>
  <conditionalFormatting sqref="D11:D12">
    <cfRule type="expression" dxfId="3592" priority="535">
      <formula>OR($BP$11=1,$BO$11=2)</formula>
    </cfRule>
  </conditionalFormatting>
  <conditionalFormatting sqref="F8">
    <cfRule type="cellIs" dxfId="3591" priority="534" operator="equal">
      <formula>0</formula>
    </cfRule>
  </conditionalFormatting>
  <conditionalFormatting sqref="H8 H5">
    <cfRule type="cellIs" dxfId="3590" priority="528" operator="equal">
      <formula>0</formula>
    </cfRule>
  </conditionalFormatting>
  <conditionalFormatting sqref="H7">
    <cfRule type="cellIs" dxfId="3589" priority="527" operator="equal">
      <formula>0</formula>
    </cfRule>
  </conditionalFormatting>
  <conditionalFormatting sqref="K7">
    <cfRule type="cellIs" dxfId="3588" priority="526" operator="equal">
      <formula>0</formula>
    </cfRule>
  </conditionalFormatting>
  <conditionalFormatting sqref="K5:L5">
    <cfRule type="cellIs" dxfId="3587" priority="533" operator="equal">
      <formula>0</formula>
    </cfRule>
  </conditionalFormatting>
  <conditionalFormatting sqref="I7">
    <cfRule type="cellIs" dxfId="3586" priority="531" operator="equal">
      <formula>0</formula>
    </cfRule>
  </conditionalFormatting>
  <conditionalFormatting sqref="I5:J5">
    <cfRule type="cellIs" dxfId="3585" priority="532" operator="equal">
      <formula>0</formula>
    </cfRule>
  </conditionalFormatting>
  <conditionalFormatting sqref="J8">
    <cfRule type="cellIs" dxfId="3584" priority="530" operator="equal">
      <formula>0</formula>
    </cfRule>
  </conditionalFormatting>
  <conditionalFormatting sqref="J7">
    <cfRule type="cellIs" dxfId="3583" priority="529" operator="equal">
      <formula>0</formula>
    </cfRule>
  </conditionalFormatting>
  <conditionalFormatting sqref="L7">
    <cfRule type="cellIs" dxfId="3582" priority="524" operator="equal">
      <formula>0</formula>
    </cfRule>
  </conditionalFormatting>
  <conditionalFormatting sqref="L8">
    <cfRule type="cellIs" dxfId="3581" priority="525" operator="equal">
      <formula>0</formula>
    </cfRule>
  </conditionalFormatting>
  <conditionalFormatting sqref="D15:D16">
    <cfRule type="expression" dxfId="3580" priority="523">
      <formula>OR($BP$15=1,$BO$15=2)</formula>
    </cfRule>
  </conditionalFormatting>
  <conditionalFormatting sqref="D17:D18">
    <cfRule type="expression" dxfId="3579" priority="522">
      <formula>OR($BP$17=1,$BO$17=2)</formula>
    </cfRule>
  </conditionalFormatting>
  <conditionalFormatting sqref="D31:D32">
    <cfRule type="expression" dxfId="3578" priority="521">
      <formula>OR($BP$31=1,$BO$31=2)</formula>
    </cfRule>
  </conditionalFormatting>
  <conditionalFormatting sqref="D33:D34">
    <cfRule type="expression" dxfId="3577" priority="520">
      <formula>OR($BP$33=1,$BO$33=2)</formula>
    </cfRule>
  </conditionalFormatting>
  <conditionalFormatting sqref="D57:D58">
    <cfRule type="expression" dxfId="3576" priority="519">
      <formula>OR($BP$57=1,$BO$57=2)</formula>
    </cfRule>
  </conditionalFormatting>
  <conditionalFormatting sqref="D59:D60">
    <cfRule type="expression" dxfId="3575" priority="518">
      <formula>OR($BP$59=1,$BO$59=2)</formula>
    </cfRule>
  </conditionalFormatting>
  <conditionalFormatting sqref="A65:B70">
    <cfRule type="expression" dxfId="3574" priority="543">
      <formula>MONTH($A65)&lt;&gt;$AA$2</formula>
    </cfRule>
  </conditionalFormatting>
  <conditionalFormatting sqref="E9:E10">
    <cfRule type="expression" dxfId="3573" priority="517">
      <formula>OR($BP$9=1,$BO$9=2)</formula>
    </cfRule>
  </conditionalFormatting>
  <conditionalFormatting sqref="E11:E12">
    <cfRule type="expression" dxfId="3572" priority="516">
      <formula>OR($BP$11=1,$BO$11=2)</formula>
    </cfRule>
  </conditionalFormatting>
  <conditionalFormatting sqref="E13:E14">
    <cfRule type="expression" dxfId="3571" priority="515">
      <formula>OR($BP$13=1,$BO$13=2)</formula>
    </cfRule>
  </conditionalFormatting>
  <conditionalFormatting sqref="E15:E16">
    <cfRule type="expression" dxfId="3570" priority="514">
      <formula>OR($BP$15=1,$BO$15=2)</formula>
    </cfRule>
  </conditionalFormatting>
  <conditionalFormatting sqref="E17:E18">
    <cfRule type="expression" dxfId="3569" priority="513">
      <formula>OR($BP$17=1,$BO$17=2)</formula>
    </cfRule>
  </conditionalFormatting>
  <conditionalFormatting sqref="E19:E20">
    <cfRule type="expression" dxfId="3568" priority="512">
      <formula>OR($BP$19=1,$BO$19=2)</formula>
    </cfRule>
  </conditionalFormatting>
  <conditionalFormatting sqref="E21:E22">
    <cfRule type="expression" dxfId="3567" priority="511">
      <formula>OR($BP$21=1,$BO$21=2)</formula>
    </cfRule>
  </conditionalFormatting>
  <conditionalFormatting sqref="E23:E24">
    <cfRule type="expression" dxfId="3566" priority="510">
      <formula>OR($BP$23=1,$BO$23=2)</formula>
    </cfRule>
  </conditionalFormatting>
  <conditionalFormatting sqref="E25:E26">
    <cfRule type="expression" dxfId="3565" priority="509">
      <formula>OR($BP$25=1,$BO$25=2)</formula>
    </cfRule>
  </conditionalFormatting>
  <conditionalFormatting sqref="E27:E28">
    <cfRule type="expression" dxfId="3564" priority="508">
      <formula>OR($BP$27=1,$BO$27=2)</formula>
    </cfRule>
  </conditionalFormatting>
  <conditionalFormatting sqref="E31:E32">
    <cfRule type="expression" dxfId="3563" priority="507">
      <formula>OR($BP$31=1,$BO$31=2)</formula>
    </cfRule>
  </conditionalFormatting>
  <conditionalFormatting sqref="E33:E34">
    <cfRule type="expression" dxfId="3562" priority="506">
      <formula>OR($BP$33=1,$BO$33=2)</formula>
    </cfRule>
  </conditionalFormatting>
  <conditionalFormatting sqref="E35:E36">
    <cfRule type="expression" dxfId="3561" priority="505">
      <formula>OR($BP$35=1,$BO$35=2)</formula>
    </cfRule>
  </conditionalFormatting>
  <conditionalFormatting sqref="E37:E38">
    <cfRule type="expression" dxfId="3560" priority="504">
      <formula>OR($BP$37=1,$BO$37=2)</formula>
    </cfRule>
  </conditionalFormatting>
  <conditionalFormatting sqref="E39:E40">
    <cfRule type="expression" dxfId="3559" priority="503">
      <formula>OR($BP$39=1,$BO$39=2)</formula>
    </cfRule>
  </conditionalFormatting>
  <conditionalFormatting sqref="E41:E42">
    <cfRule type="expression" dxfId="3558" priority="502">
      <formula>OR($BP$41=1,$BO$41=2)</formula>
    </cfRule>
  </conditionalFormatting>
  <conditionalFormatting sqref="E47:E48">
    <cfRule type="expression" dxfId="3557" priority="501">
      <formula>OR($BP$47=1,$BO$47=2)</formula>
    </cfRule>
  </conditionalFormatting>
  <conditionalFormatting sqref="E49:E50">
    <cfRule type="expression" dxfId="3556" priority="500">
      <formula>OR($BP$49=1,$BO$49=2)</formula>
    </cfRule>
  </conditionalFormatting>
  <conditionalFormatting sqref="E51:E52">
    <cfRule type="expression" dxfId="3555" priority="499">
      <formula>OR($BP$51=1,$BO$51=2)</formula>
    </cfRule>
  </conditionalFormatting>
  <conditionalFormatting sqref="E53:E54">
    <cfRule type="expression" dxfId="3554" priority="498">
      <formula>OR($BP$53=1,$BO$53=2)</formula>
    </cfRule>
  </conditionalFormatting>
  <conditionalFormatting sqref="E55:E56">
    <cfRule type="expression" dxfId="3553" priority="497">
      <formula>OR($BP$55=1,$BO$55=2)</formula>
    </cfRule>
  </conditionalFormatting>
  <conditionalFormatting sqref="E57:E58">
    <cfRule type="expression" dxfId="3552" priority="496">
      <formula>OR($BP$57=1,$BO$57=2)</formula>
    </cfRule>
  </conditionalFormatting>
  <conditionalFormatting sqref="E59:E60">
    <cfRule type="expression" dxfId="3551" priority="495">
      <formula>OR($BP$59=1,$BO$59=2)</formula>
    </cfRule>
  </conditionalFormatting>
  <conditionalFormatting sqref="E61:E62">
    <cfRule type="expression" dxfId="3550" priority="494">
      <formula>OR($BP$61=1,$BO$61=2)</formula>
    </cfRule>
  </conditionalFormatting>
  <conditionalFormatting sqref="E63:E64">
    <cfRule type="expression" dxfId="3549" priority="493">
      <formula>OR($BP$63=1,$BO$63=2)</formula>
    </cfRule>
  </conditionalFormatting>
  <conditionalFormatting sqref="E65:E66">
    <cfRule type="expression" dxfId="3548" priority="492">
      <formula>OR($BP$65=1,$BO$65=2)</formula>
    </cfRule>
  </conditionalFormatting>
  <conditionalFormatting sqref="E67:E68">
    <cfRule type="expression" dxfId="3547" priority="491">
      <formula>OR($BP$67=1,$BO$67=2)</formula>
    </cfRule>
  </conditionalFormatting>
  <conditionalFormatting sqref="E69:E70">
    <cfRule type="expression" dxfId="3546" priority="490">
      <formula>OR($BP$69=1,$BO$69=2)</formula>
    </cfRule>
  </conditionalFormatting>
  <conditionalFormatting sqref="C9">
    <cfRule type="expression" dxfId="3545" priority="489">
      <formula>OR($BP$9=1,$BO$9=2)</formula>
    </cfRule>
  </conditionalFormatting>
  <conditionalFormatting sqref="D19:D20">
    <cfRule type="expression" dxfId="3544" priority="488">
      <formula>OR($BP$19=1,$BO$19=2)</formula>
    </cfRule>
  </conditionalFormatting>
  <conditionalFormatting sqref="D51:D52">
    <cfRule type="expression" dxfId="3543" priority="487">
      <formula>OR($BP$51=1,$BO$51=2)</formula>
    </cfRule>
  </conditionalFormatting>
  <conditionalFormatting sqref="D67:D68">
    <cfRule type="expression" dxfId="3542" priority="486">
      <formula>OR($BP$67=1,$BO$67=2)</formula>
    </cfRule>
  </conditionalFormatting>
  <conditionalFormatting sqref="N43:N44">
    <cfRule type="expression" dxfId="3541" priority="485">
      <formula>"AE=1"</formula>
    </cfRule>
  </conditionalFormatting>
  <conditionalFormatting sqref="AB19:AB20">
    <cfRule type="expression" dxfId="3540" priority="544">
      <formula>AND(OR(L19&gt;0,#REF!&gt;0),CH19=1)</formula>
    </cfRule>
  </conditionalFormatting>
  <conditionalFormatting sqref="AA19:AA20">
    <cfRule type="expression" dxfId="3539" priority="545">
      <formula>AND(OR(K19&gt;0,#REF!&gt;0),#REF!=1)</formula>
    </cfRule>
  </conditionalFormatting>
  <conditionalFormatting sqref="D43:D44">
    <cfRule type="expression" dxfId="3538" priority="484">
      <formula>OR($BP$43=1,$BO$43=2)</formula>
    </cfRule>
  </conditionalFormatting>
  <conditionalFormatting sqref="D45:D46">
    <cfRule type="expression" dxfId="3537" priority="483">
      <formula>OR($BP$45=1,$BO$45=2)</formula>
    </cfRule>
  </conditionalFormatting>
  <conditionalFormatting sqref="D47:D48">
    <cfRule type="expression" dxfId="3536" priority="482">
      <formula>OR($BP$47=1,$BO$47=2)</formula>
    </cfRule>
  </conditionalFormatting>
  <conditionalFormatting sqref="D53:D54">
    <cfRule type="expression" dxfId="3535" priority="481">
      <formula>OR($BP$53=1,$BO$53=2)</formula>
    </cfRule>
  </conditionalFormatting>
  <conditionalFormatting sqref="D55:D56">
    <cfRule type="expression" dxfId="3534" priority="480">
      <formula>OR($BP$55=1,$BO$55=2)</formula>
    </cfRule>
  </conditionalFormatting>
  <conditionalFormatting sqref="D61:D62">
    <cfRule type="expression" dxfId="3533" priority="479">
      <formula>OR($BP$61=1,$BO$61=2)</formula>
    </cfRule>
  </conditionalFormatting>
  <conditionalFormatting sqref="E43:E44">
    <cfRule type="expression" dxfId="3532" priority="478">
      <formula>OR($BP$43=1,$BO$43=2)</formula>
    </cfRule>
  </conditionalFormatting>
  <conditionalFormatting sqref="E45:E46">
    <cfRule type="expression" dxfId="3531" priority="477">
      <formula>OR($BP$45=1,$BO$45=2)</formula>
    </cfRule>
  </conditionalFormatting>
  <conditionalFormatting sqref="C15">
    <cfRule type="expression" dxfId="3530" priority="476">
      <formula>OR($BP$15=1,$BO$15=2)</formula>
    </cfRule>
  </conditionalFormatting>
  <conditionalFormatting sqref="C16">
    <cfRule type="expression" dxfId="3529" priority="475">
      <formula>OR($BP$15=1,$BO$15=2)</formula>
    </cfRule>
  </conditionalFormatting>
  <conditionalFormatting sqref="C17">
    <cfRule type="expression" dxfId="3528" priority="474">
      <formula>OR($BP$17=1,$BO$17=2)</formula>
    </cfRule>
  </conditionalFormatting>
  <conditionalFormatting sqref="C18">
    <cfRule type="expression" dxfId="3527" priority="473">
      <formula>OR($BP$17=1,$BO$17=2)</formula>
    </cfRule>
  </conditionalFormatting>
  <conditionalFormatting sqref="C19">
    <cfRule type="expression" dxfId="3526" priority="472">
      <formula>OR($BP$19=1,$BO$19=2)</formula>
    </cfRule>
  </conditionalFormatting>
  <conditionalFormatting sqref="C20">
    <cfRule type="expression" dxfId="3525" priority="471">
      <formula>OR($BP$19=1,$BO$19=2)</formula>
    </cfRule>
  </conditionalFormatting>
  <conditionalFormatting sqref="C21">
    <cfRule type="expression" dxfId="3524" priority="470">
      <formula>OR($BP$21=1,$BO$21=2)</formula>
    </cfRule>
  </conditionalFormatting>
  <conditionalFormatting sqref="C22">
    <cfRule type="expression" dxfId="3523" priority="469">
      <formula>OR($BP$21=1,$BO$21=2)</formula>
    </cfRule>
  </conditionalFormatting>
  <conditionalFormatting sqref="C23">
    <cfRule type="expression" dxfId="3522" priority="468">
      <formula>OR($BP$23=1,$BO$23=2)</formula>
    </cfRule>
  </conditionalFormatting>
  <conditionalFormatting sqref="C24">
    <cfRule type="expression" dxfId="3521" priority="467">
      <formula>OR($BP$23=1,$BO$23=2)</formula>
    </cfRule>
  </conditionalFormatting>
  <conditionalFormatting sqref="C25">
    <cfRule type="expression" dxfId="3520" priority="466">
      <formula>OR($BP$25=1,$BO$25=2)</formula>
    </cfRule>
  </conditionalFormatting>
  <conditionalFormatting sqref="C26">
    <cfRule type="expression" dxfId="3519" priority="465">
      <formula>OR($BP$25=1,$BO$25=2)</formula>
    </cfRule>
  </conditionalFormatting>
  <conditionalFormatting sqref="C27">
    <cfRule type="expression" dxfId="3518" priority="464">
      <formula>OR($BP$27=1,$BO$27=2)</formula>
    </cfRule>
  </conditionalFormatting>
  <conditionalFormatting sqref="C28">
    <cfRule type="expression" dxfId="3517" priority="463">
      <formula>OR($BP$27=1,$BO$27=2)</formula>
    </cfRule>
  </conditionalFormatting>
  <conditionalFormatting sqref="C29">
    <cfRule type="expression" dxfId="3516" priority="462">
      <formula>OR($BP$29=1,$BO$29=2)</formula>
    </cfRule>
  </conditionalFormatting>
  <conditionalFormatting sqref="C30">
    <cfRule type="expression" dxfId="3515" priority="461">
      <formula>OR($BP$29=1,$BO$29=2)</formula>
    </cfRule>
  </conditionalFormatting>
  <conditionalFormatting sqref="C31">
    <cfRule type="expression" dxfId="3514" priority="460">
      <formula>OR($BP$31=1,$BO$31=2)</formula>
    </cfRule>
  </conditionalFormatting>
  <conditionalFormatting sqref="C32">
    <cfRule type="expression" dxfId="3513" priority="459">
      <formula>OR($BP$31=1,$BO$31=2)</formula>
    </cfRule>
  </conditionalFormatting>
  <conditionalFormatting sqref="C33">
    <cfRule type="expression" dxfId="3512" priority="458">
      <formula>OR($BP$33=1,$BO$33=2)</formula>
    </cfRule>
  </conditionalFormatting>
  <conditionalFormatting sqref="C34">
    <cfRule type="expression" dxfId="3511" priority="457">
      <formula>OR($BP$33=1,$BO$33=2)</formula>
    </cfRule>
  </conditionalFormatting>
  <conditionalFormatting sqref="C35">
    <cfRule type="expression" dxfId="3510" priority="456">
      <formula>OR($BP$35=1,$BO$35=2)</formula>
    </cfRule>
  </conditionalFormatting>
  <conditionalFormatting sqref="C36">
    <cfRule type="expression" dxfId="3509" priority="455">
      <formula>OR($BP$35=1,$BO$35=2)</formula>
    </cfRule>
  </conditionalFormatting>
  <conditionalFormatting sqref="C37">
    <cfRule type="expression" dxfId="3508" priority="454">
      <formula>OR($BP$37=1,$BO$37=2)</formula>
    </cfRule>
  </conditionalFormatting>
  <conditionalFormatting sqref="C38">
    <cfRule type="expression" dxfId="3507" priority="453">
      <formula>OR($BP$37=1,$BO$37=2)</formula>
    </cfRule>
  </conditionalFormatting>
  <conditionalFormatting sqref="C39">
    <cfRule type="expression" dxfId="3506" priority="452">
      <formula>OR($BP$39=1,$BO$39=2)</formula>
    </cfRule>
  </conditionalFormatting>
  <conditionalFormatting sqref="C40">
    <cfRule type="expression" dxfId="3505" priority="451">
      <formula>OR($BP$39=1,$BO$39=2)</formula>
    </cfRule>
  </conditionalFormatting>
  <conditionalFormatting sqref="C41">
    <cfRule type="expression" dxfId="3504" priority="450">
      <formula>OR($BP$41=1,$BO$41=2)</formula>
    </cfRule>
  </conditionalFormatting>
  <conditionalFormatting sqref="C42">
    <cfRule type="expression" dxfId="3503" priority="449">
      <formula>OR($BP$41=1,$BO$41=2)</formula>
    </cfRule>
  </conditionalFormatting>
  <conditionalFormatting sqref="C43">
    <cfRule type="expression" dxfId="3502" priority="448">
      <formula>OR($BP$43=1,$BO$43=2)</formula>
    </cfRule>
  </conditionalFormatting>
  <conditionalFormatting sqref="C44">
    <cfRule type="expression" dxfId="3501" priority="447">
      <formula>OR($BP$43=1,$BO$43=2)</formula>
    </cfRule>
  </conditionalFormatting>
  <conditionalFormatting sqref="C45">
    <cfRule type="expression" dxfId="3500" priority="446">
      <formula>OR($BP$45=1,$BO$45=2)</formula>
    </cfRule>
  </conditionalFormatting>
  <conditionalFormatting sqref="C46">
    <cfRule type="expression" dxfId="3499" priority="445">
      <formula>OR($BP$45=1,$BO$45=2)</formula>
    </cfRule>
  </conditionalFormatting>
  <conditionalFormatting sqref="C47">
    <cfRule type="expression" dxfId="3498" priority="444">
      <formula>OR($BP$47=1,$BO$47=2)</formula>
    </cfRule>
  </conditionalFormatting>
  <conditionalFormatting sqref="C48">
    <cfRule type="expression" dxfId="3497" priority="443">
      <formula>OR($BP$47=1,$BO$47=2)</formula>
    </cfRule>
  </conditionalFormatting>
  <conditionalFormatting sqref="C49">
    <cfRule type="expression" dxfId="3496" priority="442">
      <formula>OR($BP$49=1,$BO$49=2)</formula>
    </cfRule>
  </conditionalFormatting>
  <conditionalFormatting sqref="C50">
    <cfRule type="expression" dxfId="3495" priority="441">
      <formula>OR($BP$49=1,$BO$49=2)</formula>
    </cfRule>
  </conditionalFormatting>
  <conditionalFormatting sqref="C51">
    <cfRule type="expression" dxfId="3494" priority="440">
      <formula>OR($BP$51=1,$BO$51=2)</formula>
    </cfRule>
  </conditionalFormatting>
  <conditionalFormatting sqref="C52">
    <cfRule type="expression" dxfId="3493" priority="439">
      <formula>OR($BP$51=1,$BO$51=2)</formula>
    </cfRule>
  </conditionalFormatting>
  <conditionalFormatting sqref="C53">
    <cfRule type="expression" dxfId="3492" priority="438">
      <formula>OR($BP$53=1,$BO$53=2)</formula>
    </cfRule>
  </conditionalFormatting>
  <conditionalFormatting sqref="C54">
    <cfRule type="expression" dxfId="3491" priority="437">
      <formula>OR($BP$53=1,$BO$53=2)</formula>
    </cfRule>
  </conditionalFormatting>
  <conditionalFormatting sqref="C55">
    <cfRule type="expression" dxfId="3490" priority="436">
      <formula>OR($BP$55=1,$BO$55=2)</formula>
    </cfRule>
  </conditionalFormatting>
  <conditionalFormatting sqref="C56">
    <cfRule type="expression" dxfId="3489" priority="435">
      <formula>OR($BP$55=1,$BO$55=2)</formula>
    </cfRule>
  </conditionalFormatting>
  <conditionalFormatting sqref="C57">
    <cfRule type="expression" dxfId="3488" priority="434">
      <formula>OR($BP$57=1,$BO$57=2)</formula>
    </cfRule>
  </conditionalFormatting>
  <conditionalFormatting sqref="C58">
    <cfRule type="expression" dxfId="3487" priority="433">
      <formula>OR($BP$57=1,$BO$57=2)</formula>
    </cfRule>
  </conditionalFormatting>
  <conditionalFormatting sqref="C59">
    <cfRule type="expression" dxfId="3486" priority="432">
      <formula>OR($BP$59=1,$BO$59=2)</formula>
    </cfRule>
  </conditionalFormatting>
  <conditionalFormatting sqref="C60">
    <cfRule type="expression" dxfId="3485" priority="431">
      <formula>OR($BP$59=1,$BO$59=2)</formula>
    </cfRule>
  </conditionalFormatting>
  <conditionalFormatting sqref="C61">
    <cfRule type="expression" dxfId="3484" priority="430">
      <formula>OR($BP$61=1,$BO$61=2)</formula>
    </cfRule>
  </conditionalFormatting>
  <conditionalFormatting sqref="C62">
    <cfRule type="expression" dxfId="3483" priority="429">
      <formula>OR($BP$61=1,$BO$61=2)</formula>
    </cfRule>
  </conditionalFormatting>
  <conditionalFormatting sqref="C63">
    <cfRule type="expression" dxfId="3482" priority="428">
      <formula>OR($BP$63=1,$BO$63=2)</formula>
    </cfRule>
  </conditionalFormatting>
  <conditionalFormatting sqref="C64">
    <cfRule type="expression" dxfId="3481" priority="427">
      <formula>OR($BP$63=1,$BO$63=2)</formula>
    </cfRule>
  </conditionalFormatting>
  <conditionalFormatting sqref="C65">
    <cfRule type="expression" dxfId="3480" priority="406">
      <formula>MONTH($A65)&lt;&gt;$AA$2</formula>
    </cfRule>
    <cfRule type="expression" dxfId="3479" priority="426">
      <formula>OR($BP$65=1,$BO$65=2)</formula>
    </cfRule>
  </conditionalFormatting>
  <conditionalFormatting sqref="C66">
    <cfRule type="expression" dxfId="3478" priority="425">
      <formula>OR($BP$65=1,$BO$65=2)</formula>
    </cfRule>
  </conditionalFormatting>
  <conditionalFormatting sqref="C67">
    <cfRule type="expression" dxfId="3477" priority="404">
      <formula>MONTH($A67)&lt;&gt;$AA$2</formula>
    </cfRule>
    <cfRule type="expression" dxfId="3476" priority="424">
      <formula>OR($BP$67=1,$BO$67=2)</formula>
    </cfRule>
  </conditionalFormatting>
  <conditionalFormatting sqref="C68">
    <cfRule type="expression" dxfId="3475" priority="423">
      <formula>OR($BP$67=1,$BO$67=2)</formula>
    </cfRule>
  </conditionalFormatting>
  <conditionalFormatting sqref="D13:D14">
    <cfRule type="expression" dxfId="3474" priority="422">
      <formula>OR($BP$13=1,$BO$13=2)</formula>
    </cfRule>
  </conditionalFormatting>
  <conditionalFormatting sqref="C11">
    <cfRule type="expression" dxfId="3473" priority="421">
      <formula>OR($BP$11=1,$BO$11=2)</formula>
    </cfRule>
  </conditionalFormatting>
  <conditionalFormatting sqref="D25:D26">
    <cfRule type="expression" dxfId="3472" priority="420">
      <formula>OR($BP$25=1,$BO$25=2)</formula>
    </cfRule>
  </conditionalFormatting>
  <conditionalFormatting sqref="D29:D30">
    <cfRule type="expression" dxfId="3471" priority="419">
      <formula>OR($BP$29=1,$BO$29=2)</formula>
    </cfRule>
  </conditionalFormatting>
  <conditionalFormatting sqref="E29:E30">
    <cfRule type="expression" dxfId="3470" priority="418">
      <formula>OR($BP$29=1,$BO$29=2)</formula>
    </cfRule>
  </conditionalFormatting>
  <conditionalFormatting sqref="D49:D50">
    <cfRule type="expression" dxfId="3469" priority="417">
      <formula>OR($BP$49=1,$BO$49=2)</formula>
    </cfRule>
  </conditionalFormatting>
  <conditionalFormatting sqref="D63:D64">
    <cfRule type="expression" dxfId="3468" priority="416">
      <formula>OR($BP$63=1,$BO$63=2)</formula>
    </cfRule>
  </conditionalFormatting>
  <conditionalFormatting sqref="D69:D70">
    <cfRule type="expression" dxfId="3467" priority="415">
      <formula>OR($BP$69=1,$BO$69=2)</formula>
    </cfRule>
  </conditionalFormatting>
  <conditionalFormatting sqref="C69">
    <cfRule type="expression" dxfId="3466" priority="402">
      <formula>MONTH($A69)&lt;&gt;$AA$2</formula>
    </cfRule>
    <cfRule type="expression" dxfId="3465" priority="414">
      <formula>OR($BP$69=1,$BO$69=2)</formula>
    </cfRule>
  </conditionalFormatting>
  <conditionalFormatting sqref="C70">
    <cfRule type="expression" dxfId="3464" priority="413">
      <formula>OR($BP$69=1,$BO$69=2)</formula>
    </cfRule>
  </conditionalFormatting>
  <conditionalFormatting sqref="C12">
    <cfRule type="expression" dxfId="3463" priority="412">
      <formula>OR($BP$11=1,$BO$11=2)</formula>
    </cfRule>
  </conditionalFormatting>
  <conditionalFormatting sqref="D65:D66">
    <cfRule type="expression" dxfId="3462" priority="411">
      <formula>OR($BP$65=1,$BO$65=2)</formula>
    </cfRule>
  </conditionalFormatting>
  <conditionalFormatting sqref="C10">
    <cfRule type="expression" dxfId="3461" priority="410">
      <formula>OR($BP$9=1,$BO$9=2)</formula>
    </cfRule>
  </conditionalFormatting>
  <conditionalFormatting sqref="D27:D28">
    <cfRule type="expression" dxfId="3460" priority="409">
      <formula>OR($BP$27=1,$BO$27=2)</formula>
    </cfRule>
  </conditionalFormatting>
  <conditionalFormatting sqref="D21:D22">
    <cfRule type="expression" dxfId="3459" priority="408">
      <formula>OR($BP$21=1,$BO$21=2)</formula>
    </cfRule>
  </conditionalFormatting>
  <conditionalFormatting sqref="D23:D24">
    <cfRule type="expression" dxfId="3458" priority="407">
      <formula>OR($BP$23=1,$BO$23=2)</formula>
    </cfRule>
  </conditionalFormatting>
  <conditionalFormatting sqref="V19:Z20">
    <cfRule type="expression" dxfId="3457" priority="546">
      <formula>AND(OR(F19&gt;0,#REF!&gt;0),CC19=1)</formula>
    </cfRule>
  </conditionalFormatting>
  <conditionalFormatting sqref="M65:N66">
    <cfRule type="expression" dxfId="3456" priority="400">
      <formula>MONTH($A65)&lt;&gt;$AA$2</formula>
    </cfRule>
  </conditionalFormatting>
  <conditionalFormatting sqref="M67:N68">
    <cfRule type="expression" dxfId="3455" priority="399">
      <formula>MONTH($A67)&lt;&gt;$AA$2</formula>
    </cfRule>
  </conditionalFormatting>
  <conditionalFormatting sqref="M69:N70">
    <cfRule type="expression" dxfId="3454" priority="398">
      <formula>MONTH($A69)&lt;&gt;$AA$2</formula>
    </cfRule>
  </conditionalFormatting>
  <conditionalFormatting sqref="C69:E69">
    <cfRule type="expression" dxfId="3453" priority="397">
      <formula>MONTH($A69)&lt;&gt;$AA$2</formula>
    </cfRule>
  </conditionalFormatting>
  <conditionalFormatting sqref="C65:E65">
    <cfRule type="expression" dxfId="3452" priority="395">
      <formula>MONTH($A65)&lt;&gt;$AA$2</formula>
    </cfRule>
  </conditionalFormatting>
  <conditionalFormatting sqref="C67:E67">
    <cfRule type="expression" dxfId="3451" priority="396">
      <formula>MONTH($A67)&lt;&gt;$AA$2</formula>
    </cfRule>
  </conditionalFormatting>
  <conditionalFormatting sqref="C68:E68">
    <cfRule type="expression" dxfId="3450" priority="403">
      <formula>MONTH($A67)&lt;&gt;$AA$2</formula>
    </cfRule>
  </conditionalFormatting>
  <conditionalFormatting sqref="C70:E70">
    <cfRule type="expression" dxfId="3449" priority="401">
      <formula>MONTH($A69)&lt;&gt;$AA$2</formula>
    </cfRule>
  </conditionalFormatting>
  <conditionalFormatting sqref="C66:E66">
    <cfRule type="expression" dxfId="3448" priority="405">
      <formula>MONTH($A65)&lt;&gt;$AA$2</formula>
    </cfRule>
  </conditionalFormatting>
  <conditionalFormatting sqref="C13">
    <cfRule type="expression" dxfId="3447" priority="394">
      <formula>OR($BP$13=1,$BO$13=2)</formula>
    </cfRule>
  </conditionalFormatting>
  <conditionalFormatting sqref="C14">
    <cfRule type="expression" dxfId="3446" priority="393">
      <formula>OR($BP$13=1,$BO$13=2)</formula>
    </cfRule>
  </conditionalFormatting>
  <conditionalFormatting sqref="J65">
    <cfRule type="expression" dxfId="3445" priority="392">
      <formula>MONTH($A65)&lt;&gt;$AA$2</formula>
    </cfRule>
  </conditionalFormatting>
  <conditionalFormatting sqref="J66">
    <cfRule type="expression" dxfId="3444" priority="391">
      <formula>MONTH($A65)&lt;&gt;$AA$2</formula>
    </cfRule>
  </conditionalFormatting>
  <conditionalFormatting sqref="L65">
    <cfRule type="expression" dxfId="3443" priority="390">
      <formula>MONTH($A65)&lt;&gt;$AA$2</formula>
    </cfRule>
  </conditionalFormatting>
  <conditionalFormatting sqref="L66">
    <cfRule type="expression" dxfId="3442" priority="389">
      <formula>MONTH($A65)&lt;&gt;$AA$2</formula>
    </cfRule>
  </conditionalFormatting>
  <conditionalFormatting sqref="J67">
    <cfRule type="expression" dxfId="3441" priority="388">
      <formula>MONTH($A67)&lt;&gt;$AA$2</formula>
    </cfRule>
  </conditionalFormatting>
  <conditionalFormatting sqref="J68">
    <cfRule type="expression" dxfId="3440" priority="387">
      <formula>MONTH($A67)&lt;&gt;$AA$2</formula>
    </cfRule>
  </conditionalFormatting>
  <conditionalFormatting sqref="L67">
    <cfRule type="expression" dxfId="3439" priority="386">
      <formula>MONTH($A67)&lt;&gt;$AA$2</formula>
    </cfRule>
  </conditionalFormatting>
  <conditionalFormatting sqref="L68">
    <cfRule type="expression" dxfId="3438" priority="385">
      <formula>MONTH($A67)&lt;&gt;$AA$2</formula>
    </cfRule>
  </conditionalFormatting>
  <conditionalFormatting sqref="J69">
    <cfRule type="expression" dxfId="3437" priority="384">
      <formula>MONTH($A69)&lt;&gt;$AA$2</formula>
    </cfRule>
  </conditionalFormatting>
  <conditionalFormatting sqref="J70">
    <cfRule type="expression" dxfId="3436" priority="383">
      <formula>MONTH($A69)&lt;&gt;$AA$2</formula>
    </cfRule>
  </conditionalFormatting>
  <conditionalFormatting sqref="L69">
    <cfRule type="expression" dxfId="3435" priority="382">
      <formula>MONTH($A69)&lt;&gt;$AA$2</formula>
    </cfRule>
  </conditionalFormatting>
  <conditionalFormatting sqref="L70">
    <cfRule type="expression" dxfId="3434" priority="381">
      <formula>MONTH($A69)&lt;&gt;$AA$2</formula>
    </cfRule>
  </conditionalFormatting>
  <conditionalFormatting sqref="D35:D36">
    <cfRule type="expression" dxfId="3433" priority="380">
      <formula>OR($BP$35=1,$BO$35=2)</formula>
    </cfRule>
  </conditionalFormatting>
  <conditionalFormatting sqref="D37:D38">
    <cfRule type="expression" dxfId="3432" priority="379">
      <formula>OR($BP$37=1,$BO$37=2)</formula>
    </cfRule>
  </conditionalFormatting>
  <conditionalFormatting sqref="D39:D40">
    <cfRule type="expression" dxfId="3431" priority="378">
      <formula>OR($BP$39=1,$BO$39=2)</formula>
    </cfRule>
  </conditionalFormatting>
  <conditionalFormatting sqref="D41:D42">
    <cfRule type="expression" dxfId="3430" priority="377">
      <formula>OR($BP$41=1,$BO$41=2)</formula>
    </cfRule>
  </conditionalFormatting>
  <conditionalFormatting sqref="AB9:AB10">
    <cfRule type="expression" dxfId="3429" priority="374">
      <formula>AND(OR(L9&gt;0,#REF!&gt;0),CH9=1)</formula>
    </cfRule>
  </conditionalFormatting>
  <conditionalFormatting sqref="AA9:AA10">
    <cfRule type="expression" dxfId="3428" priority="375">
      <formula>AND(OR(K9&gt;0,#REF!&gt;0),#REF!=1)</formula>
    </cfRule>
  </conditionalFormatting>
  <conditionalFormatting sqref="V9:Z10">
    <cfRule type="expression" dxfId="3427" priority="376">
      <formula>AND(OR(F9&gt;0,#REF!&gt;0),CC9=1)</formula>
    </cfRule>
  </conditionalFormatting>
  <conditionalFormatting sqref="AB11:AB12">
    <cfRule type="expression" dxfId="3426" priority="371">
      <formula>AND(OR(L11&gt;0,#REF!&gt;0),CH11=1)</formula>
    </cfRule>
  </conditionalFormatting>
  <conditionalFormatting sqref="AA11:AA12">
    <cfRule type="expression" dxfId="3425" priority="372">
      <formula>AND(OR(K11&gt;0,#REF!&gt;0),#REF!=1)</formula>
    </cfRule>
  </conditionalFormatting>
  <conditionalFormatting sqref="V11:Z12">
    <cfRule type="expression" dxfId="3424" priority="373">
      <formula>AND(OR(F11&gt;0,#REF!&gt;0),CC11=1)</formula>
    </cfRule>
  </conditionalFormatting>
  <conditionalFormatting sqref="AB13:AB14">
    <cfRule type="expression" dxfId="3423" priority="368">
      <formula>AND(OR(L13&gt;0,#REF!&gt;0),CH13=1)</formula>
    </cfRule>
  </conditionalFormatting>
  <conditionalFormatting sqref="AA13:AA14">
    <cfRule type="expression" dxfId="3422" priority="369">
      <formula>AND(OR(K13&gt;0,#REF!&gt;0),#REF!=1)</formula>
    </cfRule>
  </conditionalFormatting>
  <conditionalFormatting sqref="V13:Z14">
    <cfRule type="expression" dxfId="3421" priority="370">
      <formula>AND(OR(F13&gt;0,#REF!&gt;0),CC13=1)</formula>
    </cfRule>
  </conditionalFormatting>
  <conditionalFormatting sqref="AB15:AB16">
    <cfRule type="expression" dxfId="3420" priority="365">
      <formula>AND(OR(L15&gt;0,#REF!&gt;0),CH15=1)</formula>
    </cfRule>
  </conditionalFormatting>
  <conditionalFormatting sqref="AA15:AA16">
    <cfRule type="expression" dxfId="3419" priority="366">
      <formula>AND(OR(K15&gt;0,#REF!&gt;0),#REF!=1)</formula>
    </cfRule>
  </conditionalFormatting>
  <conditionalFormatting sqref="V15:Z16">
    <cfRule type="expression" dxfId="3418" priority="367">
      <formula>AND(OR(F15&gt;0,#REF!&gt;0),CC15=1)</formula>
    </cfRule>
  </conditionalFormatting>
  <conditionalFormatting sqref="AB17:AB18">
    <cfRule type="expression" dxfId="3417" priority="362">
      <formula>AND(OR(L17&gt;0,#REF!&gt;0),CH17=1)</formula>
    </cfRule>
  </conditionalFormatting>
  <conditionalFormatting sqref="AA17:AA18">
    <cfRule type="expression" dxfId="3416" priority="363">
      <formula>AND(OR(K17&gt;0,#REF!&gt;0),#REF!=1)</formula>
    </cfRule>
  </conditionalFormatting>
  <conditionalFormatting sqref="V17:Z18">
    <cfRule type="expression" dxfId="3415" priority="364">
      <formula>AND(OR(F17&gt;0,#REF!&gt;0),CC17=1)</formula>
    </cfRule>
  </conditionalFormatting>
  <conditionalFormatting sqref="AB21:AB22">
    <cfRule type="expression" dxfId="3414" priority="359">
      <formula>AND(OR(L21&gt;0,#REF!&gt;0),CH21=1)</formula>
    </cfRule>
  </conditionalFormatting>
  <conditionalFormatting sqref="AA21:AA22">
    <cfRule type="expression" dxfId="3413" priority="360">
      <formula>AND(OR(K21&gt;0,#REF!&gt;0),#REF!=1)</formula>
    </cfRule>
  </conditionalFormatting>
  <conditionalFormatting sqref="V21:Z22">
    <cfRule type="expression" dxfId="3412" priority="361">
      <formula>AND(OR(F21&gt;0,#REF!&gt;0),CC21=1)</formula>
    </cfRule>
  </conditionalFormatting>
  <conditionalFormatting sqref="AB23:AB24">
    <cfRule type="expression" dxfId="3411" priority="356">
      <formula>AND(OR(L23&gt;0,#REF!&gt;0),CH23=1)</formula>
    </cfRule>
  </conditionalFormatting>
  <conditionalFormatting sqref="AA23:AA24">
    <cfRule type="expression" dxfId="3410" priority="357">
      <formula>AND(OR(K23&gt;0,#REF!&gt;0),#REF!=1)</formula>
    </cfRule>
  </conditionalFormatting>
  <conditionalFormatting sqref="V23:Z24">
    <cfRule type="expression" dxfId="3409" priority="358">
      <formula>AND(OR(F23&gt;0,#REF!&gt;0),CC23=1)</formula>
    </cfRule>
  </conditionalFormatting>
  <conditionalFormatting sqref="AB25:AB26">
    <cfRule type="expression" dxfId="3408" priority="353">
      <formula>AND(OR(L25&gt;0,#REF!&gt;0),CH25=1)</formula>
    </cfRule>
  </conditionalFormatting>
  <conditionalFormatting sqref="AA25:AA26">
    <cfRule type="expression" dxfId="3407" priority="354">
      <formula>AND(OR(K25&gt;0,#REF!&gt;0),#REF!=1)</formula>
    </cfRule>
  </conditionalFormatting>
  <conditionalFormatting sqref="V25:Z26">
    <cfRule type="expression" dxfId="3406" priority="355">
      <formula>AND(OR(F25&gt;0,#REF!&gt;0),CC25=1)</formula>
    </cfRule>
  </conditionalFormatting>
  <conditionalFormatting sqref="AB27:AB28">
    <cfRule type="expression" dxfId="3405" priority="350">
      <formula>AND(OR(L27&gt;0,#REF!&gt;0),CH27=1)</formula>
    </cfRule>
  </conditionalFormatting>
  <conditionalFormatting sqref="AA27:AA28">
    <cfRule type="expression" dxfId="3404" priority="351">
      <formula>AND(OR(K27&gt;0,#REF!&gt;0),#REF!=1)</formula>
    </cfRule>
  </conditionalFormatting>
  <conditionalFormatting sqref="V27:Z28">
    <cfRule type="expression" dxfId="3403" priority="352">
      <formula>AND(OR(F27&gt;0,#REF!&gt;0),CC27=1)</formula>
    </cfRule>
  </conditionalFormatting>
  <conditionalFormatting sqref="AB29:AB30">
    <cfRule type="expression" dxfId="3402" priority="347">
      <formula>AND(OR(L29&gt;0,#REF!&gt;0),CH29=1)</formula>
    </cfRule>
  </conditionalFormatting>
  <conditionalFormatting sqref="AA29:AA30">
    <cfRule type="expression" dxfId="3401" priority="348">
      <formula>AND(OR(K29&gt;0,#REF!&gt;0),#REF!=1)</formula>
    </cfRule>
  </conditionalFormatting>
  <conditionalFormatting sqref="V29:Z30">
    <cfRule type="expression" dxfId="3400" priority="349">
      <formula>AND(OR(F29&gt;0,#REF!&gt;0),CC29=1)</formula>
    </cfRule>
  </conditionalFormatting>
  <conditionalFormatting sqref="AB31:AB32">
    <cfRule type="expression" dxfId="3399" priority="344">
      <formula>AND(OR(L31&gt;0,#REF!&gt;0),CH31=1)</formula>
    </cfRule>
  </conditionalFormatting>
  <conditionalFormatting sqref="AA31:AA32">
    <cfRule type="expression" dxfId="3398" priority="345">
      <formula>AND(OR(K31&gt;0,#REF!&gt;0),#REF!=1)</formula>
    </cfRule>
  </conditionalFormatting>
  <conditionalFormatting sqref="V31:Z32">
    <cfRule type="expression" dxfId="3397" priority="346">
      <formula>AND(OR(F31&gt;0,#REF!&gt;0),CC31=1)</formula>
    </cfRule>
  </conditionalFormatting>
  <conditionalFormatting sqref="AB33:AB34">
    <cfRule type="expression" dxfId="3396" priority="341">
      <formula>AND(OR(L33&gt;0,#REF!&gt;0),CH33=1)</formula>
    </cfRule>
  </conditionalFormatting>
  <conditionalFormatting sqref="AA33:AA34">
    <cfRule type="expression" dxfId="3395" priority="342">
      <formula>AND(OR(K33&gt;0,#REF!&gt;0),#REF!=1)</formula>
    </cfRule>
  </conditionalFormatting>
  <conditionalFormatting sqref="V33:Z34">
    <cfRule type="expression" dxfId="3394" priority="343">
      <formula>AND(OR(F33&gt;0,#REF!&gt;0),CC33=1)</formula>
    </cfRule>
  </conditionalFormatting>
  <conditionalFormatting sqref="AB35:AB36">
    <cfRule type="expression" dxfId="3393" priority="338">
      <formula>AND(OR(L35&gt;0,#REF!&gt;0),CH35=1)</formula>
    </cfRule>
  </conditionalFormatting>
  <conditionalFormatting sqref="AA35:AA36">
    <cfRule type="expression" dxfId="3392" priority="339">
      <formula>AND(OR(K35&gt;0,#REF!&gt;0),#REF!=1)</formula>
    </cfRule>
  </conditionalFormatting>
  <conditionalFormatting sqref="V35:Z36">
    <cfRule type="expression" dxfId="3391" priority="340">
      <formula>AND(OR(F35&gt;0,#REF!&gt;0),CC35=1)</formula>
    </cfRule>
  </conditionalFormatting>
  <conditionalFormatting sqref="AB37:AB38">
    <cfRule type="expression" dxfId="3390" priority="335">
      <formula>AND(OR(L37&gt;0,#REF!&gt;0),CH37=1)</formula>
    </cfRule>
  </conditionalFormatting>
  <conditionalFormatting sqref="AA37:AA38">
    <cfRule type="expression" dxfId="3389" priority="336">
      <formula>AND(OR(K37&gt;0,#REF!&gt;0),#REF!=1)</formula>
    </cfRule>
  </conditionalFormatting>
  <conditionalFormatting sqref="V37:Z38">
    <cfRule type="expression" dxfId="3388" priority="337">
      <formula>AND(OR(F37&gt;0,#REF!&gt;0),CC37=1)</formula>
    </cfRule>
  </conditionalFormatting>
  <conditionalFormatting sqref="AB39:AB40">
    <cfRule type="expression" dxfId="3387" priority="332">
      <formula>AND(OR(L39&gt;0,#REF!&gt;0),CH39=1)</formula>
    </cfRule>
  </conditionalFormatting>
  <conditionalFormatting sqref="AA39:AA40">
    <cfRule type="expression" dxfId="3386" priority="333">
      <formula>AND(OR(K39&gt;0,#REF!&gt;0),#REF!=1)</formula>
    </cfRule>
  </conditionalFormatting>
  <conditionalFormatting sqref="V39:Z40">
    <cfRule type="expression" dxfId="3385" priority="334">
      <formula>AND(OR(F39&gt;0,#REF!&gt;0),CC39=1)</formula>
    </cfRule>
  </conditionalFormatting>
  <conditionalFormatting sqref="AB41:AB42">
    <cfRule type="expression" dxfId="3384" priority="329">
      <formula>AND(OR(L41&gt;0,#REF!&gt;0),CH41=1)</formula>
    </cfRule>
  </conditionalFormatting>
  <conditionalFormatting sqref="AA41:AA42">
    <cfRule type="expression" dxfId="3383" priority="330">
      <formula>AND(OR(K41&gt;0,#REF!&gt;0),#REF!=1)</formula>
    </cfRule>
  </conditionalFormatting>
  <conditionalFormatting sqref="V41:Z42">
    <cfRule type="expression" dxfId="3382" priority="331">
      <formula>AND(OR(F41&gt;0,#REF!&gt;0),CC41=1)</formula>
    </cfRule>
  </conditionalFormatting>
  <conditionalFormatting sqref="AB43:AB44">
    <cfRule type="expression" dxfId="3381" priority="326">
      <formula>AND(OR(L43&gt;0,#REF!&gt;0),CH43=1)</formula>
    </cfRule>
  </conditionalFormatting>
  <conditionalFormatting sqref="AA43:AA44">
    <cfRule type="expression" dxfId="3380" priority="327">
      <formula>AND(OR(K43&gt;0,#REF!&gt;0),#REF!=1)</formula>
    </cfRule>
  </conditionalFormatting>
  <conditionalFormatting sqref="V43:Z44">
    <cfRule type="expression" dxfId="3379" priority="328">
      <formula>AND(OR(F43&gt;0,#REF!&gt;0),CC43=1)</formula>
    </cfRule>
  </conditionalFormatting>
  <conditionalFormatting sqref="AB45:AB46">
    <cfRule type="expression" dxfId="3378" priority="323">
      <formula>AND(OR(L45&gt;0,#REF!&gt;0),CH45=1)</formula>
    </cfRule>
  </conditionalFormatting>
  <conditionalFormatting sqref="AA45:AA46">
    <cfRule type="expression" dxfId="3377" priority="324">
      <formula>AND(OR(K45&gt;0,#REF!&gt;0),#REF!=1)</formula>
    </cfRule>
  </conditionalFormatting>
  <conditionalFormatting sqref="V45:Z46">
    <cfRule type="expression" dxfId="3376" priority="325">
      <formula>AND(OR(F45&gt;0,#REF!&gt;0),CC45=1)</formula>
    </cfRule>
  </conditionalFormatting>
  <conditionalFormatting sqref="AB47:AB48">
    <cfRule type="expression" dxfId="3375" priority="320">
      <formula>AND(OR(L47&gt;0,#REF!&gt;0),CH47=1)</formula>
    </cfRule>
  </conditionalFormatting>
  <conditionalFormatting sqref="AA47:AA48">
    <cfRule type="expression" dxfId="3374" priority="321">
      <formula>AND(OR(K47&gt;0,#REF!&gt;0),#REF!=1)</formula>
    </cfRule>
  </conditionalFormatting>
  <conditionalFormatting sqref="V47:Z48">
    <cfRule type="expression" dxfId="3373" priority="322">
      <formula>AND(OR(F47&gt;0,#REF!&gt;0),CC47=1)</formula>
    </cfRule>
  </conditionalFormatting>
  <conditionalFormatting sqref="AB49:AB50">
    <cfRule type="expression" dxfId="3372" priority="317">
      <formula>AND(OR(L49&gt;0,#REF!&gt;0),CH49=1)</formula>
    </cfRule>
  </conditionalFormatting>
  <conditionalFormatting sqref="AA49:AA50">
    <cfRule type="expression" dxfId="3371" priority="318">
      <formula>AND(OR(K49&gt;0,#REF!&gt;0),#REF!=1)</formula>
    </cfRule>
  </conditionalFormatting>
  <conditionalFormatting sqref="V49:Z50">
    <cfRule type="expression" dxfId="3370" priority="319">
      <formula>AND(OR(F49&gt;0,#REF!&gt;0),CC49=1)</formula>
    </cfRule>
  </conditionalFormatting>
  <conditionalFormatting sqref="AB51:AB52">
    <cfRule type="expression" dxfId="3369" priority="314">
      <formula>AND(OR(L51&gt;0,#REF!&gt;0),CH51=1)</formula>
    </cfRule>
  </conditionalFormatting>
  <conditionalFormatting sqref="AA51:AA52">
    <cfRule type="expression" dxfId="3368" priority="315">
      <formula>AND(OR(K51&gt;0,#REF!&gt;0),#REF!=1)</formula>
    </cfRule>
  </conditionalFormatting>
  <conditionalFormatting sqref="V51:Z52">
    <cfRule type="expression" dxfId="3367" priority="316">
      <formula>AND(OR(F51&gt;0,#REF!&gt;0),CC51=1)</formula>
    </cfRule>
  </conditionalFormatting>
  <conditionalFormatting sqref="AB53:AB54">
    <cfRule type="expression" dxfId="3366" priority="311">
      <formula>AND(OR(L53&gt;0,#REF!&gt;0),CH53=1)</formula>
    </cfRule>
  </conditionalFormatting>
  <conditionalFormatting sqref="AA53:AA54">
    <cfRule type="expression" dxfId="3365" priority="312">
      <formula>AND(OR(K53&gt;0,#REF!&gt;0),#REF!=1)</formula>
    </cfRule>
  </conditionalFormatting>
  <conditionalFormatting sqref="V53:Z54">
    <cfRule type="expression" dxfId="3364" priority="313">
      <formula>AND(OR(F53&gt;0,#REF!&gt;0),CC53=1)</formula>
    </cfRule>
  </conditionalFormatting>
  <conditionalFormatting sqref="AB55:AB56">
    <cfRule type="expression" dxfId="3363" priority="308">
      <formula>AND(OR(L55&gt;0,#REF!&gt;0),CH55=1)</formula>
    </cfRule>
  </conditionalFormatting>
  <conditionalFormatting sqref="AA55:AA56">
    <cfRule type="expression" dxfId="3362" priority="309">
      <formula>AND(OR(K55&gt;0,#REF!&gt;0),#REF!=1)</formula>
    </cfRule>
  </conditionalFormatting>
  <conditionalFormatting sqref="V55:Z56">
    <cfRule type="expression" dxfId="3361" priority="310">
      <formula>AND(OR(F55&gt;0,#REF!&gt;0),CC55=1)</formula>
    </cfRule>
  </conditionalFormatting>
  <conditionalFormatting sqref="AB57:AB58">
    <cfRule type="expression" dxfId="3360" priority="305">
      <formula>AND(OR(L57&gt;0,#REF!&gt;0),CH57=1)</formula>
    </cfRule>
  </conditionalFormatting>
  <conditionalFormatting sqref="AA57:AA58">
    <cfRule type="expression" dxfId="3359" priority="306">
      <formula>AND(OR(K57&gt;0,#REF!&gt;0),#REF!=1)</formula>
    </cfRule>
  </conditionalFormatting>
  <conditionalFormatting sqref="V57:Z58">
    <cfRule type="expression" dxfId="3358" priority="307">
      <formula>AND(OR(F57&gt;0,#REF!&gt;0),CC57=1)</formula>
    </cfRule>
  </conditionalFormatting>
  <conditionalFormatting sqref="AB59:AB60">
    <cfRule type="expression" dxfId="3357" priority="302">
      <formula>AND(OR(L59&gt;0,#REF!&gt;0),CH59=1)</formula>
    </cfRule>
  </conditionalFormatting>
  <conditionalFormatting sqref="AA59:AA60">
    <cfRule type="expression" dxfId="3356" priority="303">
      <formula>AND(OR(K59&gt;0,#REF!&gt;0),#REF!=1)</formula>
    </cfRule>
  </conditionalFormatting>
  <conditionalFormatting sqref="V59:Z60">
    <cfRule type="expression" dxfId="3355" priority="304">
      <formula>AND(OR(F59&gt;0,#REF!&gt;0),CC59=1)</formula>
    </cfRule>
  </conditionalFormatting>
  <conditionalFormatting sqref="AB61:AB62">
    <cfRule type="expression" dxfId="3354" priority="299">
      <formula>AND(OR(L61&gt;0,#REF!&gt;0),CH61=1)</formula>
    </cfRule>
  </conditionalFormatting>
  <conditionalFormatting sqref="AA61:AA62">
    <cfRule type="expression" dxfId="3353" priority="300">
      <formula>AND(OR(K61&gt;0,#REF!&gt;0),#REF!=1)</formula>
    </cfRule>
  </conditionalFormatting>
  <conditionalFormatting sqref="V61:Z62">
    <cfRule type="expression" dxfId="3352" priority="301">
      <formula>AND(OR(F61&gt;0,#REF!&gt;0),CC61=1)</formula>
    </cfRule>
  </conditionalFormatting>
  <conditionalFormatting sqref="AB63:AB64">
    <cfRule type="expression" dxfId="3351" priority="296">
      <formula>AND(OR(L63&gt;0,#REF!&gt;0),CH63=1)</formula>
    </cfRule>
  </conditionalFormatting>
  <conditionalFormatting sqref="AA63:AA64">
    <cfRule type="expression" dxfId="3350" priority="297">
      <formula>AND(OR(K63&gt;0,#REF!&gt;0),#REF!=1)</formula>
    </cfRule>
  </conditionalFormatting>
  <conditionalFormatting sqref="V63:Z64">
    <cfRule type="expression" dxfId="3349" priority="298">
      <formula>AND(OR(F63&gt;0,#REF!&gt;0),CC63=1)</formula>
    </cfRule>
  </conditionalFormatting>
  <conditionalFormatting sqref="AB65:AB66">
    <cfRule type="expression" dxfId="3348" priority="293">
      <formula>AND(OR(L65&gt;0,#REF!&gt;0),CH65=1)</formula>
    </cfRule>
  </conditionalFormatting>
  <conditionalFormatting sqref="AA65:AA66">
    <cfRule type="expression" dxfId="3347" priority="294">
      <formula>AND(OR(K65&gt;0,#REF!&gt;0),#REF!=1)</formula>
    </cfRule>
  </conditionalFormatting>
  <conditionalFormatting sqref="V65:Z66">
    <cfRule type="expression" dxfId="3346" priority="295">
      <formula>AND(OR(F65&gt;0,#REF!&gt;0),CC65=1)</formula>
    </cfRule>
  </conditionalFormatting>
  <conditionalFormatting sqref="AB67:AB68">
    <cfRule type="expression" dxfId="3345" priority="290">
      <formula>AND(OR(L67&gt;0,#REF!&gt;0),CH67=1)</formula>
    </cfRule>
  </conditionalFormatting>
  <conditionalFormatting sqref="AA67:AA68">
    <cfRule type="expression" dxfId="3344" priority="291">
      <formula>AND(OR(K67&gt;0,#REF!&gt;0),#REF!=1)</formula>
    </cfRule>
  </conditionalFormatting>
  <conditionalFormatting sqref="V67:Z68">
    <cfRule type="expression" dxfId="3343" priority="292">
      <formula>AND(OR(F67&gt;0,#REF!&gt;0),CC67=1)</formula>
    </cfRule>
  </conditionalFormatting>
  <conditionalFormatting sqref="AB69:AB70">
    <cfRule type="expression" dxfId="3342" priority="287">
      <formula>AND(OR(L69&gt;0,#REF!&gt;0),CH69=1)</formula>
    </cfRule>
  </conditionalFormatting>
  <conditionalFormatting sqref="AA69:AA70">
    <cfRule type="expression" dxfId="3341" priority="288">
      <formula>AND(OR(K69&gt;0,#REF!&gt;0),#REF!=1)</formula>
    </cfRule>
  </conditionalFormatting>
  <conditionalFormatting sqref="V69:Z70">
    <cfRule type="expression" dxfId="3340" priority="289">
      <formula>AND(OR(F69&gt;0,#REF!&gt;0),CC69=1)</formula>
    </cfRule>
  </conditionalFormatting>
  <conditionalFormatting sqref="P73:Q73">
    <cfRule type="cellIs" dxfId="3339" priority="286" operator="greaterThan">
      <formula>1.875</formula>
    </cfRule>
  </conditionalFormatting>
  <conditionalFormatting sqref="I9:I10">
    <cfRule type="cellIs" dxfId="3338" priority="285" operator="equal">
      <formula>0</formula>
    </cfRule>
  </conditionalFormatting>
  <conditionalFormatting sqref="K9:K10">
    <cfRule type="cellIs" dxfId="3337" priority="284" operator="equal">
      <formula>0</formula>
    </cfRule>
  </conditionalFormatting>
  <conditionalFormatting sqref="I11:I70">
    <cfRule type="cellIs" dxfId="3336" priority="283" operator="equal">
      <formula>0</formula>
    </cfRule>
  </conditionalFormatting>
  <conditionalFormatting sqref="K11:K70">
    <cfRule type="cellIs" dxfId="3335" priority="282" operator="equal">
      <formula>0</formula>
    </cfRule>
  </conditionalFormatting>
  <conditionalFormatting sqref="O65:O70">
    <cfRule type="expression" dxfId="3334" priority="281">
      <formula>MONTH($A65)&lt;&gt;$AA$2</formula>
    </cfRule>
  </conditionalFormatting>
  <conditionalFormatting sqref="P9:U10">
    <cfRule type="expression" dxfId="3333" priority="92">
      <formula>$CN9&gt;1.875</formula>
    </cfRule>
    <cfRule type="expression" dxfId="3332" priority="93">
      <formula>$CO9&gt;13.334</formula>
    </cfRule>
    <cfRule type="expression" dxfId="3331" priority="94">
      <formula>$CN9&gt;1.459</formula>
    </cfRule>
  </conditionalFormatting>
  <conditionalFormatting sqref="P11:U12">
    <cfRule type="expression" dxfId="3330" priority="89">
      <formula>$CN11&gt;1.875</formula>
    </cfRule>
    <cfRule type="expression" dxfId="3329" priority="90">
      <formula>$CO11&gt;13.334</formula>
    </cfRule>
    <cfRule type="expression" dxfId="3328" priority="91">
      <formula>$CN11&gt;1.459</formula>
    </cfRule>
  </conditionalFormatting>
  <conditionalFormatting sqref="P13:U14">
    <cfRule type="expression" dxfId="3327" priority="86">
      <formula>$CN13&gt;1.875</formula>
    </cfRule>
    <cfRule type="expression" dxfId="3326" priority="87">
      <formula>$CO13&gt;13.334</formula>
    </cfRule>
    <cfRule type="expression" dxfId="3325" priority="88">
      <formula>$CN13&gt;1.459</formula>
    </cfRule>
  </conditionalFormatting>
  <conditionalFormatting sqref="P15:U16">
    <cfRule type="expression" dxfId="3324" priority="83">
      <formula>$CN15&gt;1.875</formula>
    </cfRule>
    <cfRule type="expression" dxfId="3323" priority="84">
      <formula>$CO15&gt;13.334</formula>
    </cfRule>
    <cfRule type="expression" dxfId="3322" priority="85">
      <formula>$CN15&gt;1.459</formula>
    </cfRule>
  </conditionalFormatting>
  <conditionalFormatting sqref="P17:U18">
    <cfRule type="expression" dxfId="3321" priority="80">
      <formula>$CN17&gt;1.875</formula>
    </cfRule>
    <cfRule type="expression" dxfId="3320" priority="81">
      <formula>$CO17&gt;13.334</formula>
    </cfRule>
    <cfRule type="expression" dxfId="3319" priority="82">
      <formula>$CN17&gt;1.459</formula>
    </cfRule>
  </conditionalFormatting>
  <conditionalFormatting sqref="P19:U20">
    <cfRule type="expression" dxfId="3318" priority="77">
      <formula>$CN19&gt;1.875</formula>
    </cfRule>
    <cfRule type="expression" dxfId="3317" priority="78">
      <formula>$CO19&gt;13.334</formula>
    </cfRule>
    <cfRule type="expression" dxfId="3316" priority="79">
      <formula>$CN19&gt;1.459</formula>
    </cfRule>
  </conditionalFormatting>
  <conditionalFormatting sqref="P21:U22">
    <cfRule type="expression" dxfId="3315" priority="74">
      <formula>$CN21&gt;1.875</formula>
    </cfRule>
    <cfRule type="expression" dxfId="3314" priority="75">
      <formula>$CO21&gt;13.334</formula>
    </cfRule>
    <cfRule type="expression" dxfId="3313" priority="76">
      <formula>$CN21&gt;1.459</formula>
    </cfRule>
  </conditionalFormatting>
  <conditionalFormatting sqref="P23:U24">
    <cfRule type="expression" dxfId="3312" priority="71">
      <formula>$CN23&gt;1.875</formula>
    </cfRule>
    <cfRule type="expression" dxfId="3311" priority="72">
      <formula>$CO23&gt;13.334</formula>
    </cfRule>
    <cfRule type="expression" dxfId="3310" priority="73">
      <formula>$CN23&gt;1.459</formula>
    </cfRule>
  </conditionalFormatting>
  <conditionalFormatting sqref="P25:U26">
    <cfRule type="expression" dxfId="3309" priority="68">
      <formula>$CN25&gt;1.875</formula>
    </cfRule>
    <cfRule type="expression" dxfId="3308" priority="69">
      <formula>$CO25&gt;13.334</formula>
    </cfRule>
    <cfRule type="expression" dxfId="3307" priority="70">
      <formula>$CN25&gt;1.459</formula>
    </cfRule>
  </conditionalFormatting>
  <conditionalFormatting sqref="P27:U28">
    <cfRule type="expression" dxfId="3306" priority="65">
      <formula>$CN27&gt;1.875</formula>
    </cfRule>
    <cfRule type="expression" dxfId="3305" priority="66">
      <formula>$CO27&gt;13.334</formula>
    </cfRule>
    <cfRule type="expression" dxfId="3304" priority="67">
      <formula>$CN27&gt;1.459</formula>
    </cfRule>
  </conditionalFormatting>
  <conditionalFormatting sqref="P29:U30">
    <cfRule type="expression" dxfId="3303" priority="62">
      <formula>$CN29&gt;1.875</formula>
    </cfRule>
    <cfRule type="expression" dxfId="3302" priority="63">
      <formula>$CO29&gt;13.334</formula>
    </cfRule>
    <cfRule type="expression" dxfId="3301" priority="64">
      <formula>$CN29&gt;1.459</formula>
    </cfRule>
  </conditionalFormatting>
  <conditionalFormatting sqref="P31:U32">
    <cfRule type="expression" dxfId="3300" priority="59">
      <formula>$CN31&gt;1.875</formula>
    </cfRule>
    <cfRule type="expression" dxfId="3299" priority="60">
      <formula>$CO31&gt;13.334</formula>
    </cfRule>
    <cfRule type="expression" dxfId="3298" priority="61">
      <formula>$CN31&gt;1.459</formula>
    </cfRule>
  </conditionalFormatting>
  <conditionalFormatting sqref="P33:U34">
    <cfRule type="expression" dxfId="3297" priority="56">
      <formula>$CN33&gt;1.875</formula>
    </cfRule>
    <cfRule type="expression" dxfId="3296" priority="57">
      <formula>$CO33&gt;13.334</formula>
    </cfRule>
    <cfRule type="expression" dxfId="3295" priority="58">
      <formula>$CN33&gt;1.459</formula>
    </cfRule>
  </conditionalFormatting>
  <conditionalFormatting sqref="P35:U36">
    <cfRule type="expression" dxfId="3294" priority="53">
      <formula>$CN35&gt;1.875</formula>
    </cfRule>
    <cfRule type="expression" dxfId="3293" priority="54">
      <formula>$CO35&gt;13.334</formula>
    </cfRule>
    <cfRule type="expression" dxfId="3292" priority="55">
      <formula>$CN35&gt;1.459</formula>
    </cfRule>
  </conditionalFormatting>
  <conditionalFormatting sqref="P37:U38">
    <cfRule type="expression" dxfId="3291" priority="50">
      <formula>$CN37&gt;1.875</formula>
    </cfRule>
    <cfRule type="expression" dxfId="3290" priority="51">
      <formula>$CO37&gt;13.334</formula>
    </cfRule>
    <cfRule type="expression" dxfId="3289" priority="52">
      <formula>$CN37&gt;1.459</formula>
    </cfRule>
  </conditionalFormatting>
  <conditionalFormatting sqref="P39:U40">
    <cfRule type="expression" dxfId="3288" priority="47">
      <formula>$CN39&gt;1.875</formula>
    </cfRule>
    <cfRule type="expression" dxfId="3287" priority="48">
      <formula>$CO39&gt;13.334</formula>
    </cfRule>
    <cfRule type="expression" dxfId="3286" priority="49">
      <formula>$CN39&gt;1.459</formula>
    </cfRule>
  </conditionalFormatting>
  <conditionalFormatting sqref="P41:U42">
    <cfRule type="expression" dxfId="3285" priority="44">
      <formula>$CN41&gt;1.875</formula>
    </cfRule>
    <cfRule type="expression" dxfId="3284" priority="45">
      <formula>$CO41&gt;13.334</formula>
    </cfRule>
    <cfRule type="expression" dxfId="3283" priority="46">
      <formula>$CN41&gt;1.459</formula>
    </cfRule>
  </conditionalFormatting>
  <conditionalFormatting sqref="P43:U44">
    <cfRule type="expression" dxfId="3282" priority="41">
      <formula>$CN43&gt;1.875</formula>
    </cfRule>
    <cfRule type="expression" dxfId="3281" priority="42">
      <formula>$CO43&gt;13.334</formula>
    </cfRule>
    <cfRule type="expression" dxfId="3280" priority="43">
      <formula>$CN43&gt;1.459</formula>
    </cfRule>
  </conditionalFormatting>
  <conditionalFormatting sqref="P45:U46">
    <cfRule type="expression" dxfId="3279" priority="38">
      <formula>$CN45&gt;1.875</formula>
    </cfRule>
    <cfRule type="expression" dxfId="3278" priority="39">
      <formula>$CO45&gt;13.334</formula>
    </cfRule>
    <cfRule type="expression" dxfId="3277" priority="40">
      <formula>$CN45&gt;1.459</formula>
    </cfRule>
  </conditionalFormatting>
  <conditionalFormatting sqref="P47:U48">
    <cfRule type="expression" dxfId="3276" priority="35">
      <formula>$CN47&gt;1.875</formula>
    </cfRule>
    <cfRule type="expression" dxfId="3275" priority="36">
      <formula>$CO47&gt;13.334</formula>
    </cfRule>
    <cfRule type="expression" dxfId="3274" priority="37">
      <formula>$CN47&gt;1.459</formula>
    </cfRule>
  </conditionalFormatting>
  <conditionalFormatting sqref="P49:U50">
    <cfRule type="expression" dxfId="3273" priority="32">
      <formula>$CN49&gt;1.875</formula>
    </cfRule>
    <cfRule type="expression" dxfId="3272" priority="33">
      <formula>$CO49&gt;13.334</formula>
    </cfRule>
    <cfRule type="expression" dxfId="3271" priority="34">
      <formula>$CN49&gt;1.459</formula>
    </cfRule>
  </conditionalFormatting>
  <conditionalFormatting sqref="P51:U52">
    <cfRule type="expression" dxfId="3270" priority="29">
      <formula>$CN51&gt;1.875</formula>
    </cfRule>
    <cfRule type="expression" dxfId="3269" priority="30">
      <formula>$CO51&gt;13.334</formula>
    </cfRule>
    <cfRule type="expression" dxfId="3268" priority="31">
      <formula>$CN51&gt;1.459</formula>
    </cfRule>
  </conditionalFormatting>
  <conditionalFormatting sqref="P53:U54">
    <cfRule type="expression" dxfId="3267" priority="26">
      <formula>$CN53&gt;1.875</formula>
    </cfRule>
    <cfRule type="expression" dxfId="3266" priority="27">
      <formula>$CO53&gt;13.334</formula>
    </cfRule>
    <cfRule type="expression" dxfId="3265" priority="28">
      <formula>$CN53&gt;1.459</formula>
    </cfRule>
  </conditionalFormatting>
  <conditionalFormatting sqref="P55:U56">
    <cfRule type="expression" dxfId="3264" priority="23">
      <formula>$CN55&gt;1.875</formula>
    </cfRule>
    <cfRule type="expression" dxfId="3263" priority="24">
      <formula>$CO55&gt;13.334</formula>
    </cfRule>
    <cfRule type="expression" dxfId="3262" priority="25">
      <formula>$CN55&gt;1.459</formula>
    </cfRule>
  </conditionalFormatting>
  <conditionalFormatting sqref="P57:U58">
    <cfRule type="expression" dxfId="3261" priority="20">
      <formula>$CN57&gt;1.875</formula>
    </cfRule>
    <cfRule type="expression" dxfId="3260" priority="21">
      <formula>$CO57&gt;13.334</formula>
    </cfRule>
    <cfRule type="expression" dxfId="3259" priority="22">
      <formula>$CN57&gt;1.459</formula>
    </cfRule>
  </conditionalFormatting>
  <conditionalFormatting sqref="P59:U60">
    <cfRule type="expression" dxfId="3258" priority="17">
      <formula>$CN59&gt;1.875</formula>
    </cfRule>
    <cfRule type="expression" dxfId="3257" priority="18">
      <formula>$CO59&gt;13.334</formula>
    </cfRule>
    <cfRule type="expression" dxfId="3256" priority="19">
      <formula>$CN59&gt;1.459</formula>
    </cfRule>
  </conditionalFormatting>
  <conditionalFormatting sqref="P61:U62">
    <cfRule type="expression" dxfId="3255" priority="14">
      <formula>$CN61&gt;1.875</formula>
    </cfRule>
    <cfRule type="expression" dxfId="3254" priority="15">
      <formula>$CO61&gt;13.334</formula>
    </cfRule>
    <cfRule type="expression" dxfId="3253" priority="16">
      <formula>$CN61&gt;1.459</formula>
    </cfRule>
  </conditionalFormatting>
  <conditionalFormatting sqref="P63:U64">
    <cfRule type="expression" dxfId="3252" priority="11">
      <formula>$CN63&gt;1.875</formula>
    </cfRule>
    <cfRule type="expression" dxfId="3251" priority="12">
      <formula>$CO63&gt;13.334</formula>
    </cfRule>
    <cfRule type="expression" dxfId="3250" priority="13">
      <formula>$CN63&gt;1.459</formula>
    </cfRule>
  </conditionalFormatting>
  <conditionalFormatting sqref="P65:U66">
    <cfRule type="expression" dxfId="3249" priority="8">
      <formula>$CN65&gt;1.875</formula>
    </cfRule>
    <cfRule type="expression" dxfId="3248" priority="9">
      <formula>$CO65&gt;13.334</formula>
    </cfRule>
    <cfRule type="expression" dxfId="3247" priority="10">
      <formula>$CN65&gt;1.459</formula>
    </cfRule>
  </conditionalFormatting>
  <conditionalFormatting sqref="P67:U68">
    <cfRule type="expression" dxfId="3246" priority="5">
      <formula>$CN67&gt;1.875</formula>
    </cfRule>
    <cfRule type="expression" dxfId="3245" priority="6">
      <formula>$CO67&gt;13.334</formula>
    </cfRule>
    <cfRule type="expression" dxfId="3244" priority="7">
      <formula>$CN67&gt;1.459</formula>
    </cfRule>
  </conditionalFormatting>
  <conditionalFormatting sqref="P69:U70">
    <cfRule type="expression" dxfId="3243" priority="2">
      <formula>$CN69&gt;1.875</formula>
    </cfRule>
    <cfRule type="expression" dxfId="3242" priority="3">
      <formula>$CO69&gt;13.334</formula>
    </cfRule>
    <cfRule type="expression" dxfId="3241" priority="4">
      <formula>$CN69&gt;1.459</formula>
    </cfRule>
  </conditionalFormatting>
  <conditionalFormatting sqref="P78:V78">
    <cfRule type="expression" dxfId="324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1536BBA-0381-4BA5-A52B-19AC3190D645}">
          <x14:formula1>
            <xm:f>始業時刻リスト!$A$1:$A$12</xm:f>
          </x14:formula1>
          <xm:sqref>E69 E43 E13 E15 E35 E23 E19 E53 E37 E21 E29 E31 E27 E63 E47 E65 E17 E61 E45 E49 E41 E67 E51 E55 E57 E33 E25 E11 E39 E59 E9</xm:sqref>
        </x14:dataValidation>
        <x14:dataValidation type="list" allowBlank="1" showInputMessage="1" xr:uid="{22171639-82ED-4FAF-BF7C-1942FBE02BB1}">
          <x14:formula1>
            <xm:f>始業時刻リスト!$A$1:$A$14</xm:f>
          </x14:formula1>
          <xm:sqref>D41 D67 D13 D15 D17 D19 D21 D23 D25 D27 D29 D31 D33 D69 D35 D37 D39 D43 D45 D47 D49 D51 D53 D55 D57 D59 D61 D63 D65 D9 D11</xm:sqref>
        </x14:dataValidation>
        <x14:dataValidation type="list" allowBlank="1" showInputMessage="1" xr:uid="{BFB8A1E5-CCF2-41B3-A475-48F18E39AD51}">
          <x14:formula1>
            <xm:f>休暇等リスト!$A$1:$A$14</xm:f>
          </x14:formula1>
          <xm:sqref>I9:I70 K9:K70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CF1C-4EAF-49D5-AA88-1B167105177A}">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12" sqref="E12"/>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7</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45108</v>
      </c>
      <c r="B9" s="362" t="str">
        <f>TEXT(A9,"aaa")</f>
        <v>土</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t="str">
        <f>IF(BP9=1,"",VLOOKUP(B9,職員情報!$1:$1048576,4,FALSE))</f>
        <v/>
      </c>
      <c r="N9" s="366" t="str">
        <f>IF(BP9=1,"",VLOOKUP(B9,職員情報!$1:$1048576,5,FALSE))</f>
        <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t="str">
        <f>IF(AND(VLOOKUP(B9,職員情報!$1:$1048576,29,FALSE)=2,BP9="",BR9=""),2,"")</f>
        <v/>
      </c>
      <c r="BP9" s="243">
        <f>IF(AND(BQ9=1,BR9=""),1,"")</f>
        <v>1</v>
      </c>
      <c r="BQ9" s="227">
        <f>IF(OR(WEEKDAY(A9)=1,AND(WEEKDAY(A9)=7,職員情報!$B$14=""),COUNTIF(休日!$A:$B,A9)=1,BW9=1),1,"")</f>
        <v>1</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1</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'６月 '!CO69+CN9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45109</v>
      </c>
      <c r="B11" s="341" t="str">
        <f t="shared" ref="B11" si="17">TEXT(A11,"aaa")</f>
        <v>日</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t="str">
        <f>IF(BP11=1,"",VLOOKUP(B11,職員情報!$1:$1048576,4,FALSE))</f>
        <v/>
      </c>
      <c r="N11" s="349" t="str">
        <f>IF(BP11=1,"",VLOOKUP(B11,職員情報!$1:$1048576,5,FALSE))</f>
        <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t="str">
        <f>IF(AND(VLOOKUP(B11,職員情報!$1:$1048576,29,FALSE)=2,BP11="",BR11=""),2,"")</f>
        <v/>
      </c>
      <c r="BP11" s="243">
        <f t="shared" ref="BP11" si="46">IF(AND(BQ11=1,BR11=""),1,"")</f>
        <v>1</v>
      </c>
      <c r="BQ11" s="227">
        <f>IF(OR(WEEKDAY(A11)=1,AND(WEEKDAY(A11)=7,職員情報!$B$14=""),COUNTIF(休日!$A:$B,A11)=1,BW11=1),1,"")</f>
        <v>1</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1</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45110</v>
      </c>
      <c r="B13" s="341" t="str">
        <f t="shared" ref="B13" si="59">TEXT(A13,"aaa")</f>
        <v>月</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f>IF(BP13=1,"",VLOOKUP(B13,職員情報!$1:$1048576,4,FALSE))</f>
        <v>0</v>
      </c>
      <c r="N13" s="349">
        <f>IF(BP13=1,"",VLOOKUP(B13,職員情報!$1:$1048576,5,FALSE))</f>
        <v>0</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f>IF(AND(VLOOKUP(B13,職員情報!$1:$1048576,29,FALSE)=2,BP13="",BR13=""),2,"")</f>
        <v>2</v>
      </c>
      <c r="BP13" s="243" t="str">
        <f t="shared" ref="BP13" si="87">IF(AND(BQ13=1,BR13=""),1,"")</f>
        <v/>
      </c>
      <c r="BQ13" s="227" t="str">
        <f>IF(OR(WEEKDAY(A13)=1,AND(WEEKDAY(A13)=7,職員情報!$B$14=""),COUNTIF(休日!$A:$B,A13)=1,BW13=1),1,"")</f>
        <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0</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45111</v>
      </c>
      <c r="B15" s="341" t="str">
        <f t="shared" ref="B15" si="104">TEXT(A15,"aaa")</f>
        <v>火</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45112</v>
      </c>
      <c r="B17" s="341" t="str">
        <f t="shared" ref="B17" si="151">TEXT(A17,"aaa")</f>
        <v>水</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45113</v>
      </c>
      <c r="B19" s="341" t="str">
        <f t="shared" ref="B19" si="200">TEXT(A19,"aaa")</f>
        <v>木</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45114</v>
      </c>
      <c r="B21" s="341" t="str">
        <f t="shared" ref="B21" si="245">TEXT(A21,"aaa")</f>
        <v>金</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45115</v>
      </c>
      <c r="B23" s="341" t="str">
        <f t="shared" ref="B23" si="293">TEXT(A23,"aaa")</f>
        <v>土</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t="str">
        <f>IF(BP23=1,"",VLOOKUP(B23,職員情報!$1:$1048576,4,FALSE))</f>
        <v/>
      </c>
      <c r="N23" s="349" t="str">
        <f>IF(BP23=1,"",VLOOKUP(B23,職員情報!$1:$1048576,5,FALSE))</f>
        <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t="str">
        <f>IF(AND(VLOOKUP(B23,職員情報!$1:$1048576,29,FALSE)=2,BP23="",BR23=""),2,"")</f>
        <v/>
      </c>
      <c r="BP23" s="243">
        <f t="shared" ref="BP23" si="325">IF(AND(BQ23=1,BR23=""),1,"")</f>
        <v>1</v>
      </c>
      <c r="BQ23" s="227">
        <f>IF(OR(WEEKDAY(A23)=1,AND(WEEKDAY(A23)=7,職員情報!$B$14=""),COUNTIF(休日!$A:$B,A23)=1,BW23=1),1,"")</f>
        <v>1</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1</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45116</v>
      </c>
      <c r="B25" s="341" t="str">
        <f t="shared" ref="B25" si="342">TEXT(A25,"aaa")</f>
        <v>日</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t="str">
        <f>IF(BP25=1,"",VLOOKUP(B25,職員情報!$1:$1048576,4,FALSE))</f>
        <v/>
      </c>
      <c r="N25" s="349" t="str">
        <f>IF(BP25=1,"",VLOOKUP(B25,職員情報!$1:$1048576,5,FALSE))</f>
        <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t="str">
        <f>IF(AND(VLOOKUP(B25,職員情報!$1:$1048576,29,FALSE)=2,BP25="",BR25=""),2,"")</f>
        <v/>
      </c>
      <c r="BP25" s="243">
        <f t="shared" ref="BP25" si="374">IF(AND(BQ25=1,BR25=""),1,"")</f>
        <v>1</v>
      </c>
      <c r="BQ25" s="227">
        <f>IF(OR(WEEKDAY(A25)=1,AND(WEEKDAY(A25)=7,職員情報!$B$14=""),COUNTIF(休日!$A:$B,A25)=1,BW25=1),1,"")</f>
        <v>1</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1</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45117</v>
      </c>
      <c r="B27" s="341" t="str">
        <f t="shared" ref="B27" si="391">TEXT(A27,"aaa")</f>
        <v>月</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f>IF(BP27=1,"",VLOOKUP(B27,職員情報!$1:$1048576,4,FALSE))</f>
        <v>0</v>
      </c>
      <c r="N27" s="349">
        <f>IF(BP27=1,"",VLOOKUP(B27,職員情報!$1:$1048576,5,FALSE))</f>
        <v>0</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f>IF(AND(VLOOKUP(B27,職員情報!$1:$1048576,29,FALSE)=2,BP27="",BR27=""),2,"")</f>
        <v>2</v>
      </c>
      <c r="BP27" s="243" t="str">
        <f t="shared" ref="BP27" si="423">IF(AND(BQ27=1,BR27=""),1,"")</f>
        <v/>
      </c>
      <c r="BQ27" s="227" t="str">
        <f>IF(OR(WEEKDAY(A27)=1,AND(WEEKDAY(A27)=7,職員情報!$B$14=""),COUNTIF(休日!$A:$B,A27)=1,BW27=1),1,"")</f>
        <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0</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45118</v>
      </c>
      <c r="B29" s="341" t="str">
        <f t="shared" ref="B29" si="440">TEXT(A29,"aaa")</f>
        <v>火</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45119</v>
      </c>
      <c r="B31" s="341" t="str">
        <f t="shared" ref="B31" si="488">TEXT(A31,"aaa")</f>
        <v>水</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45120</v>
      </c>
      <c r="B33" s="341" t="str">
        <f t="shared" ref="B33" si="537">TEXT(A33,"aaa")</f>
        <v>木</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45121</v>
      </c>
      <c r="B35" s="341" t="str">
        <f t="shared" ref="B35" si="586">TEXT(A35,"aaa")</f>
        <v>金</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45122</v>
      </c>
      <c r="B37" s="341" t="str">
        <f t="shared" ref="B37" si="634">TEXT(A37,"aaa")</f>
        <v>土</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t="str">
        <f>IF(BP37=1,"",VLOOKUP(B37,職員情報!$1:$1048576,4,FALSE))</f>
        <v/>
      </c>
      <c r="N37" s="349" t="str">
        <f>IF(BP37=1,"",VLOOKUP(B37,職員情報!$1:$1048576,5,FALSE))</f>
        <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t="str">
        <f>IF(AND(VLOOKUP(B37,職員情報!$1:$1048576,29,FALSE)=2,BP37="",BR37=""),2,"")</f>
        <v/>
      </c>
      <c r="BP37" s="243">
        <f t="shared" ref="BP37" si="666">IF(AND(BQ37=1,BR37=""),1,"")</f>
        <v>1</v>
      </c>
      <c r="BQ37" s="227">
        <f>IF(OR(WEEKDAY(A37)=1,AND(WEEKDAY(A37)=7,職員情報!$B$14=""),COUNTIF(休日!$A:$B,A37)=1,BW37=1),1,"")</f>
        <v>1</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1</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45123</v>
      </c>
      <c r="B39" s="341" t="str">
        <f t="shared" ref="B39" si="682">TEXT(A39,"aaa")</f>
        <v>日</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t="str">
        <f>IF(BP39=1,"",VLOOKUP(B39,職員情報!$1:$1048576,4,FALSE))</f>
        <v/>
      </c>
      <c r="N39" s="349" t="str">
        <f>IF(BP39=1,"",VLOOKUP(B39,職員情報!$1:$1048576,5,FALSE))</f>
        <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t="str">
        <f>IF(AND(VLOOKUP(B39,職員情報!$1:$1048576,29,FALSE)=2,BP39="",BR39=""),2,"")</f>
        <v/>
      </c>
      <c r="BP39" s="243">
        <f t="shared" ref="BP39" si="714">IF(AND(BQ39=1,BR39=""),1,"")</f>
        <v>1</v>
      </c>
      <c r="BQ39" s="227">
        <f>IF(OR(WEEKDAY(A39)=1,AND(WEEKDAY(A39)=7,職員情報!$B$14=""),COUNTIF(休日!$A:$B,A39)=1,BW39=1),1,"")</f>
        <v>1</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1</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45124</v>
      </c>
      <c r="B41" s="341" t="str">
        <f t="shared" ref="B41" si="731">TEXT(A41,"aaa")</f>
        <v>月</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t="str">
        <f>IF(BP41=1,"",VLOOKUP(B41,職員情報!$1:$1048576,4,FALSE))</f>
        <v/>
      </c>
      <c r="N41" s="349" t="str">
        <f>IF(BP41=1,"",VLOOKUP(B41,職員情報!$1:$1048576,5,FALSE))</f>
        <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t="str">
        <f>IF(AND(VLOOKUP(B41,職員情報!$1:$1048576,29,FALSE)=2,BP41="",BR41=""),2,"")</f>
        <v/>
      </c>
      <c r="BP41" s="243">
        <f t="shared" ref="BP41" si="763">IF(AND(BQ41=1,BR41=""),1,"")</f>
        <v>1</v>
      </c>
      <c r="BQ41" s="227">
        <f>IF(OR(WEEKDAY(A41)=1,AND(WEEKDAY(A41)=7,職員情報!$B$14=""),COUNTIF(休日!$A:$B,A41)=1,BW41=1),1,"")</f>
        <v>1</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1</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45125</v>
      </c>
      <c r="B43" s="341" t="str">
        <f t="shared" ref="B43" si="780">TEXT(A43,"aaa")</f>
        <v>火</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45126</v>
      </c>
      <c r="B45" s="341" t="str">
        <f t="shared" ref="B45" si="829">TEXT(A45,"aaa")</f>
        <v>水</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45127</v>
      </c>
      <c r="B47" s="341" t="str">
        <f t="shared" ref="B47" si="878">TEXT(A47,"aaa")</f>
        <v>木</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45128</v>
      </c>
      <c r="B49" s="341" t="str">
        <f t="shared" ref="B49" si="927">TEXT(A49,"aaa")</f>
        <v>金</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45129</v>
      </c>
      <c r="B51" s="341" t="str">
        <f t="shared" ref="B51" si="976">TEXT(A51,"aaa")</f>
        <v>土</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t="str">
        <f>IF(BP51=1,"",VLOOKUP(B51,職員情報!$1:$1048576,4,FALSE))</f>
        <v/>
      </c>
      <c r="N51" s="349" t="str">
        <f>IF(BP51=1,"",VLOOKUP(B51,職員情報!$1:$1048576,5,FALSE))</f>
        <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t="str">
        <f>IF(AND(VLOOKUP(B51,職員情報!$1:$1048576,29,FALSE)=2,BP51="",BR51=""),2,"")</f>
        <v/>
      </c>
      <c r="BP51" s="243">
        <f t="shared" ref="BP51" si="1008">IF(AND(BQ51=1,BR51=""),1,"")</f>
        <v>1</v>
      </c>
      <c r="BQ51" s="227">
        <f>IF(OR(WEEKDAY(A51)=1,AND(WEEKDAY(A51)=7,職員情報!$B$14=""),COUNTIF(休日!$A:$B,A51)=1,BW51=1),1,"")</f>
        <v>1</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1</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45130</v>
      </c>
      <c r="B53" s="341" t="str">
        <f t="shared" ref="B53" si="1025">TEXT(A53,"aaa")</f>
        <v>日</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t="str">
        <f>IF(BP53=1,"",VLOOKUP(B53,職員情報!$1:$1048576,4,FALSE))</f>
        <v/>
      </c>
      <c r="N53" s="349" t="str">
        <f>IF(BP53=1,"",VLOOKUP(B53,職員情報!$1:$1048576,5,FALSE))</f>
        <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t="str">
        <f>IF(AND(VLOOKUP(B53,職員情報!$1:$1048576,29,FALSE)=2,BP53="",BR53=""),2,"")</f>
        <v/>
      </c>
      <c r="BP53" s="243">
        <f t="shared" ref="BP53" si="1057">IF(AND(BQ53=1,BR53=""),1,"")</f>
        <v>1</v>
      </c>
      <c r="BQ53" s="227">
        <f>IF(OR(WEEKDAY(A53)=1,AND(WEEKDAY(A53)=7,職員情報!$B$14=""),COUNTIF(休日!$A:$B,A53)=1,BW53=1),1,"")</f>
        <v>1</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1</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45131</v>
      </c>
      <c r="B55" s="341" t="str">
        <f t="shared" ref="B55" si="1073">TEXT(A55,"aaa")</f>
        <v>月</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f>IF(BP55=1,"",VLOOKUP(B55,職員情報!$1:$1048576,4,FALSE))</f>
        <v>0</v>
      </c>
      <c r="N55" s="349">
        <f>IF(BP55=1,"",VLOOKUP(B55,職員情報!$1:$1048576,5,FALSE))</f>
        <v>0</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f>IF(AND(VLOOKUP(B55,職員情報!$1:$1048576,29,FALSE)=2,BP55="",BR55=""),2,"")</f>
        <v>2</v>
      </c>
      <c r="BP55" s="243" t="str">
        <f t="shared" ref="BP55" si="1105">IF(AND(BQ55=1,BR55=""),1,"")</f>
        <v/>
      </c>
      <c r="BQ55" s="227" t="str">
        <f>IF(OR(WEEKDAY(A55)=1,AND(WEEKDAY(A55)=7,職員情報!$B$14=""),COUNTIF(休日!$A:$B,A55)=1,BW55=1),1,"")</f>
        <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0</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45132</v>
      </c>
      <c r="B57" s="341" t="str">
        <f t="shared" ref="B57" si="1122">TEXT(A57,"aaa")</f>
        <v>火</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45133</v>
      </c>
      <c r="B59" s="341" t="str">
        <f t="shared" ref="B59" si="1170">TEXT(A59,"aaa")</f>
        <v>水</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45134</v>
      </c>
      <c r="B61" s="341" t="str">
        <f t="shared" ref="B61" si="1219">TEXT(A61,"aaa")</f>
        <v>木</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45135</v>
      </c>
      <c r="B63" s="341" t="str">
        <f t="shared" ref="B63" si="1268">TEXT(A63,"aaa")</f>
        <v>金</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45136</v>
      </c>
      <c r="B65" s="341" t="str">
        <f t="shared" ref="B65" si="1317">TEXT(A65,"aaa")</f>
        <v>土</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t="str">
        <f>IF(BP65=1,"",VLOOKUP(B65,職員情報!$1:$1048576,4,FALSE))</f>
        <v/>
      </c>
      <c r="N65" s="349" t="str">
        <f>IF(BP65=1,"",VLOOKUP(B65,職員情報!$1:$1048576,5,FALSE))</f>
        <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t="str">
        <f>IF(AND(VLOOKUP(B65,職員情報!$1:$1048576,29,FALSE)=2,BP65="",BR65=""),2,"")</f>
        <v/>
      </c>
      <c r="BP65" s="243">
        <f t="shared" ref="BP65" si="1348">IF(AND(BQ65=1,BR65=""),1,"")</f>
        <v>1</v>
      </c>
      <c r="BQ65" s="227">
        <f>IF(OR(WEEKDAY(A65)=1,AND(WEEKDAY(A65)=7,職員情報!$B$14=""),COUNTIF(休日!$A:$B,A65)=1,BW65=1),1,"")</f>
        <v>1</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1</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45137</v>
      </c>
      <c r="B67" s="341" t="str">
        <f t="shared" ref="B67" si="1365">TEXT(A67,"aaa")</f>
        <v>日</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t="str">
        <f>IF(BP67=1,"",VLOOKUP(B67,職員情報!$1:$1048576,4,FALSE))</f>
        <v/>
      </c>
      <c r="N67" s="349" t="str">
        <f>IF(BP67=1,"",VLOOKUP(B67,職員情報!$1:$1048576,5,FALSE))</f>
        <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t="str">
        <f>IF(AND(VLOOKUP(B67,職員情報!$1:$1048576,29,FALSE)=2,BP67="",BR67=""),2,"")</f>
        <v/>
      </c>
      <c r="BP67" s="243">
        <f t="shared" ref="BP67" si="1395">IF(AND(BQ67=1,BR67=""),1,"")</f>
        <v>1</v>
      </c>
      <c r="BQ67" s="227">
        <f>IF(OR(WEEKDAY(A67)=1,AND(WEEKDAY(A67)=7,職員情報!$B$14=""),COUNTIF(休日!$A:$B,A67)=1,BW67=1),1,"")</f>
        <v>1</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1</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45138</v>
      </c>
      <c r="B69" s="341" t="str">
        <f t="shared" ref="B69" si="1411">TEXT(A69,"aaa")</f>
        <v>月</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f>IF(BP69=1,"",VLOOKUP(B69,職員情報!$1:$1048576,4,FALSE))</f>
        <v>0</v>
      </c>
      <c r="N69" s="349">
        <f>IF(BP69=1,"",VLOOKUP(B69,職員情報!$1:$1048576,5,FALSE))</f>
        <v>0</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str">
        <f>IF(MONTH(A63)=MONTH(A63+3),IFERROR(IF(CM69=1,C70-C69,IF(C69="","",C70-C69-O69)),"×"))</f>
        <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0</v>
      </c>
      <c r="AV69" s="258">
        <f t="shared" ref="AV69" si="1429">IF(OR(AD69="",AD69="×"),0,IF(C69="",0,AD69-BG69-BJ69))</f>
        <v>0</v>
      </c>
      <c r="AW69" s="258" t="str">
        <f t="shared" ref="AW69" si="1430">IFERROR(IF(AD69="","",AD69*BT69),0)</f>
        <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f>IF(AND(VLOOKUP(B69,職員情報!$1:$1048576,29,FALSE)=2,BP69="",BR69=""),2,"")</f>
        <v>2</v>
      </c>
      <c r="BP69" s="243" t="str">
        <f>IF(A69="",1,IF(AND(BQ69=1,BR69=""),1,""))</f>
        <v/>
      </c>
      <c r="BQ69" s="227" t="str">
        <f>IF(OR(WEEKDAY(A69)=1,AND(WEEKDAY(A69)=7,職員情報!$B$14=""),COUNTIF(休日!$A:$B,A69)=1,BW69=1),1,"")</f>
        <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0</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0</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8</v>
      </c>
      <c r="P79" s="200"/>
      <c r="Q79" s="201"/>
      <c r="R79" s="201"/>
      <c r="S79" s="201"/>
      <c r="T79" s="201"/>
      <c r="U79" s="201"/>
      <c r="V79" s="201"/>
      <c r="X79" s="228" t="s">
        <v>196</v>
      </c>
      <c r="Y79" s="234"/>
    </row>
    <row r="80" spans="1:98">
      <c r="A80" s="103">
        <f>IF(A79&lt;13,A79,1)</f>
        <v>8</v>
      </c>
      <c r="P80" s="200"/>
      <c r="Q80" s="201"/>
      <c r="R80" s="201"/>
      <c r="S80" s="201"/>
      <c r="T80" s="201"/>
      <c r="U80" s="201"/>
      <c r="V80" s="201"/>
      <c r="X80" s="238">
        <f>AW71</f>
        <v>0</v>
      </c>
      <c r="Y80" s="234"/>
    </row>
    <row r="81" spans="1:25">
      <c r="A81" s="104">
        <f>DATE(Y$2,A80,1)</f>
        <v>45139</v>
      </c>
      <c r="P81" s="200"/>
      <c r="Q81" s="201"/>
      <c r="R81" s="201"/>
      <c r="S81" s="201"/>
      <c r="T81" s="201"/>
      <c r="U81" s="201"/>
      <c r="V81" s="201"/>
      <c r="X81" s="228" t="s">
        <v>197</v>
      </c>
      <c r="Y81" s="234"/>
    </row>
    <row r="82" spans="1:25">
      <c r="A82" s="104" t="str">
        <f>TEXT(YEAR(A81),"0000")&amp;TEXT(MONTH(A81),"00")</f>
        <v>202308</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職員情報!T22*AU77-'７月 '!#REF!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fVRnKWayVJ7OvQpvoAj4k0+X1pTlyKxXJziXsgYA+CR73foZFrWmeKSy81Iv/Emaqp7qvmpM6Mv2Hwk4lbPNCg==" saltValue="Ua2KESbuHXDyR+KthRfi4g=="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3239" priority="542" operator="equal">
      <formula>0</formula>
    </cfRule>
  </conditionalFormatting>
  <conditionalFormatting sqref="N9:N10">
    <cfRule type="expression" dxfId="3238" priority="541">
      <formula>"AE=1"</formula>
    </cfRule>
  </conditionalFormatting>
  <conditionalFormatting sqref="N11:N20 N23:N42 N45:N68">
    <cfRule type="expression" dxfId="3237" priority="540">
      <formula>"AE=1"</formula>
    </cfRule>
  </conditionalFormatting>
  <conditionalFormatting sqref="N69:N70">
    <cfRule type="expression" dxfId="3236" priority="539">
      <formula>"AE=1"</formula>
    </cfRule>
  </conditionalFormatting>
  <conditionalFormatting sqref="D9:D10">
    <cfRule type="expression" dxfId="3235" priority="538">
      <formula>OR($BP$9=1,$BO$9=2)</formula>
    </cfRule>
  </conditionalFormatting>
  <conditionalFormatting sqref="N21:N22">
    <cfRule type="expression" dxfId="3234" priority="537">
      <formula>"AE=1"</formula>
    </cfRule>
  </conditionalFormatting>
  <conditionalFormatting sqref="F7:G7">
    <cfRule type="cellIs" dxfId="3233" priority="536" operator="equal">
      <formula>0</formula>
    </cfRule>
  </conditionalFormatting>
  <conditionalFormatting sqref="D11:D12">
    <cfRule type="expression" dxfId="3232" priority="535">
      <formula>OR($BP$11=1,$BO$11=2)</formula>
    </cfRule>
  </conditionalFormatting>
  <conditionalFormatting sqref="F8">
    <cfRule type="cellIs" dxfId="3231" priority="534" operator="equal">
      <formula>0</formula>
    </cfRule>
  </conditionalFormatting>
  <conditionalFormatting sqref="H8 H5">
    <cfRule type="cellIs" dxfId="3230" priority="528" operator="equal">
      <formula>0</formula>
    </cfRule>
  </conditionalFormatting>
  <conditionalFormatting sqref="H7">
    <cfRule type="cellIs" dxfId="3229" priority="527" operator="equal">
      <formula>0</formula>
    </cfRule>
  </conditionalFormatting>
  <conditionalFormatting sqref="K7">
    <cfRule type="cellIs" dxfId="3228" priority="526" operator="equal">
      <formula>0</formula>
    </cfRule>
  </conditionalFormatting>
  <conditionalFormatting sqref="K5:L5">
    <cfRule type="cellIs" dxfId="3227" priority="533" operator="equal">
      <formula>0</formula>
    </cfRule>
  </conditionalFormatting>
  <conditionalFormatting sqref="I7">
    <cfRule type="cellIs" dxfId="3226" priority="531" operator="equal">
      <formula>0</formula>
    </cfRule>
  </conditionalFormatting>
  <conditionalFormatting sqref="I5:J5">
    <cfRule type="cellIs" dxfId="3225" priority="532" operator="equal">
      <formula>0</formula>
    </cfRule>
  </conditionalFormatting>
  <conditionalFormatting sqref="J8">
    <cfRule type="cellIs" dxfId="3224" priority="530" operator="equal">
      <formula>0</formula>
    </cfRule>
  </conditionalFormatting>
  <conditionalFormatting sqref="J7">
    <cfRule type="cellIs" dxfId="3223" priority="529" operator="equal">
      <formula>0</formula>
    </cfRule>
  </conditionalFormatting>
  <conditionalFormatting sqref="L7">
    <cfRule type="cellIs" dxfId="3222" priority="524" operator="equal">
      <formula>0</formula>
    </cfRule>
  </conditionalFormatting>
  <conditionalFormatting sqref="L8">
    <cfRule type="cellIs" dxfId="3221" priority="525" operator="equal">
      <formula>0</formula>
    </cfRule>
  </conditionalFormatting>
  <conditionalFormatting sqref="D15:D16">
    <cfRule type="expression" dxfId="3220" priority="523">
      <formula>OR($BP$15=1,$BO$15=2)</formula>
    </cfRule>
  </conditionalFormatting>
  <conditionalFormatting sqref="D17:D18">
    <cfRule type="expression" dxfId="3219" priority="522">
      <formula>OR($BP$17=1,$BO$17=2)</formula>
    </cfRule>
  </conditionalFormatting>
  <conditionalFormatting sqref="D31:D32">
    <cfRule type="expression" dxfId="3218" priority="521">
      <formula>OR($BP$31=1,$BO$31=2)</formula>
    </cfRule>
  </conditionalFormatting>
  <conditionalFormatting sqref="D33:D34">
    <cfRule type="expression" dxfId="3217" priority="520">
      <formula>OR($BP$33=1,$BO$33=2)</formula>
    </cfRule>
  </conditionalFormatting>
  <conditionalFormatting sqref="D57:D58">
    <cfRule type="expression" dxfId="3216" priority="519">
      <formula>OR($BP$57=1,$BO$57=2)</formula>
    </cfRule>
  </conditionalFormatting>
  <conditionalFormatting sqref="D59:D60">
    <cfRule type="expression" dxfId="3215" priority="518">
      <formula>OR($BP$59=1,$BO$59=2)</formula>
    </cfRule>
  </conditionalFormatting>
  <conditionalFormatting sqref="A65:B70">
    <cfRule type="expression" dxfId="3214" priority="543">
      <formula>MONTH($A65)&lt;&gt;$AA$2</formula>
    </cfRule>
  </conditionalFormatting>
  <conditionalFormatting sqref="E9:E10">
    <cfRule type="expression" dxfId="3213" priority="517">
      <formula>OR($BP$9=1,$BO$9=2)</formula>
    </cfRule>
  </conditionalFormatting>
  <conditionalFormatting sqref="E11:E12">
    <cfRule type="expression" dxfId="3212" priority="516">
      <formula>OR($BP$11=1,$BO$11=2)</formula>
    </cfRule>
  </conditionalFormatting>
  <conditionalFormatting sqref="E13:E14">
    <cfRule type="expression" dxfId="3211" priority="515">
      <formula>OR($BP$13=1,$BO$13=2)</formula>
    </cfRule>
  </conditionalFormatting>
  <conditionalFormatting sqref="E15:E16">
    <cfRule type="expression" dxfId="3210" priority="514">
      <formula>OR($BP$15=1,$BO$15=2)</formula>
    </cfRule>
  </conditionalFormatting>
  <conditionalFormatting sqref="E17:E18">
    <cfRule type="expression" dxfId="3209" priority="513">
      <formula>OR($BP$17=1,$BO$17=2)</formula>
    </cfRule>
  </conditionalFormatting>
  <conditionalFormatting sqref="E19:E20">
    <cfRule type="expression" dxfId="3208" priority="512">
      <formula>OR($BP$19=1,$BO$19=2)</formula>
    </cfRule>
  </conditionalFormatting>
  <conditionalFormatting sqref="E21:E22">
    <cfRule type="expression" dxfId="3207" priority="511">
      <formula>OR($BP$21=1,$BO$21=2)</formula>
    </cfRule>
  </conditionalFormatting>
  <conditionalFormatting sqref="E23:E24">
    <cfRule type="expression" dxfId="3206" priority="510">
      <formula>OR($BP$23=1,$BO$23=2)</formula>
    </cfRule>
  </conditionalFormatting>
  <conditionalFormatting sqref="E25:E26">
    <cfRule type="expression" dxfId="3205" priority="509">
      <formula>OR($BP$25=1,$BO$25=2)</formula>
    </cfRule>
  </conditionalFormatting>
  <conditionalFormatting sqref="E27:E28">
    <cfRule type="expression" dxfId="3204" priority="508">
      <formula>OR($BP$27=1,$BO$27=2)</formula>
    </cfRule>
  </conditionalFormatting>
  <conditionalFormatting sqref="E31:E32">
    <cfRule type="expression" dxfId="3203" priority="507">
      <formula>OR($BP$31=1,$BO$31=2)</formula>
    </cfRule>
  </conditionalFormatting>
  <conditionalFormatting sqref="E33:E34">
    <cfRule type="expression" dxfId="3202" priority="506">
      <formula>OR($BP$33=1,$BO$33=2)</formula>
    </cfRule>
  </conditionalFormatting>
  <conditionalFormatting sqref="E35:E36">
    <cfRule type="expression" dxfId="3201" priority="505">
      <formula>OR($BP$35=1,$BO$35=2)</formula>
    </cfRule>
  </conditionalFormatting>
  <conditionalFormatting sqref="E37:E38">
    <cfRule type="expression" dxfId="3200" priority="504">
      <formula>OR($BP$37=1,$BO$37=2)</formula>
    </cfRule>
  </conditionalFormatting>
  <conditionalFormatting sqref="E39:E40">
    <cfRule type="expression" dxfId="3199" priority="503">
      <formula>OR($BP$39=1,$BO$39=2)</formula>
    </cfRule>
  </conditionalFormatting>
  <conditionalFormatting sqref="E41:E42">
    <cfRule type="expression" dxfId="3198" priority="502">
      <formula>OR($BP$41=1,$BO$41=2)</formula>
    </cfRule>
  </conditionalFormatting>
  <conditionalFormatting sqref="E47:E48">
    <cfRule type="expression" dxfId="3197" priority="501">
      <formula>OR($BP$47=1,$BO$47=2)</formula>
    </cfRule>
  </conditionalFormatting>
  <conditionalFormatting sqref="E49:E50">
    <cfRule type="expression" dxfId="3196" priority="500">
      <formula>OR($BP$49=1,$BO$49=2)</formula>
    </cfRule>
  </conditionalFormatting>
  <conditionalFormatting sqref="E51:E52">
    <cfRule type="expression" dxfId="3195" priority="499">
      <formula>OR($BP$51=1,$BO$51=2)</formula>
    </cfRule>
  </conditionalFormatting>
  <conditionalFormatting sqref="E53:E54">
    <cfRule type="expression" dxfId="3194" priority="498">
      <formula>OR($BP$53=1,$BO$53=2)</formula>
    </cfRule>
  </conditionalFormatting>
  <conditionalFormatting sqref="E55:E56">
    <cfRule type="expression" dxfId="3193" priority="497">
      <formula>OR($BP$55=1,$BO$55=2)</formula>
    </cfRule>
  </conditionalFormatting>
  <conditionalFormatting sqref="E57:E58">
    <cfRule type="expression" dxfId="3192" priority="496">
      <formula>OR($BP$57=1,$BO$57=2)</formula>
    </cfRule>
  </conditionalFormatting>
  <conditionalFormatting sqref="E59:E60">
    <cfRule type="expression" dxfId="3191" priority="495">
      <formula>OR($BP$59=1,$BO$59=2)</formula>
    </cfRule>
  </conditionalFormatting>
  <conditionalFormatting sqref="E61:E62">
    <cfRule type="expression" dxfId="3190" priority="494">
      <formula>OR($BP$61=1,$BO$61=2)</formula>
    </cfRule>
  </conditionalFormatting>
  <conditionalFormatting sqref="E63:E64">
    <cfRule type="expression" dxfId="3189" priority="493">
      <formula>OR($BP$63=1,$BO$63=2)</formula>
    </cfRule>
  </conditionalFormatting>
  <conditionalFormatting sqref="E65:E66">
    <cfRule type="expression" dxfId="3188" priority="492">
      <formula>OR($BP$65=1,$BO$65=2)</formula>
    </cfRule>
  </conditionalFormatting>
  <conditionalFormatting sqref="E67:E68">
    <cfRule type="expression" dxfId="3187" priority="491">
      <formula>OR($BP$67=1,$BO$67=2)</formula>
    </cfRule>
  </conditionalFormatting>
  <conditionalFormatting sqref="E69:E70">
    <cfRule type="expression" dxfId="3186" priority="490">
      <formula>OR($BP$69=1,$BO$69=2)</formula>
    </cfRule>
  </conditionalFormatting>
  <conditionalFormatting sqref="C9">
    <cfRule type="expression" dxfId="3185" priority="489">
      <formula>OR($BP$9=1,$BO$9=2)</formula>
    </cfRule>
  </conditionalFormatting>
  <conditionalFormatting sqref="D19:D20">
    <cfRule type="expression" dxfId="3184" priority="488">
      <formula>OR($BP$19=1,$BO$19=2)</formula>
    </cfRule>
  </conditionalFormatting>
  <conditionalFormatting sqref="D51:D52">
    <cfRule type="expression" dxfId="3183" priority="487">
      <formula>OR($BP$51=1,$BO$51=2)</formula>
    </cfRule>
  </conditionalFormatting>
  <conditionalFormatting sqref="D67:D68">
    <cfRule type="expression" dxfId="3182" priority="486">
      <formula>OR($BP$67=1,$BO$67=2)</formula>
    </cfRule>
  </conditionalFormatting>
  <conditionalFormatting sqref="N43:N44">
    <cfRule type="expression" dxfId="3181" priority="485">
      <formula>"AE=1"</formula>
    </cfRule>
  </conditionalFormatting>
  <conditionalFormatting sqref="AB19:AB20">
    <cfRule type="expression" dxfId="3180" priority="544">
      <formula>AND(OR(L19&gt;0,#REF!&gt;0),CH19=1)</formula>
    </cfRule>
  </conditionalFormatting>
  <conditionalFormatting sqref="AA19:AA20">
    <cfRule type="expression" dxfId="3179" priority="545">
      <formula>AND(OR(K19&gt;0,#REF!&gt;0),#REF!=1)</formula>
    </cfRule>
  </conditionalFormatting>
  <conditionalFormatting sqref="D43:D44">
    <cfRule type="expression" dxfId="3178" priority="484">
      <formula>OR($BP$43=1,$BO$43=2)</formula>
    </cfRule>
  </conditionalFormatting>
  <conditionalFormatting sqref="D45:D46">
    <cfRule type="expression" dxfId="3177" priority="483">
      <formula>OR($BP$45=1,$BO$45=2)</formula>
    </cfRule>
  </conditionalFormatting>
  <conditionalFormatting sqref="D47:D48">
    <cfRule type="expression" dxfId="3176" priority="482">
      <formula>OR($BP$47=1,$BO$47=2)</formula>
    </cfRule>
  </conditionalFormatting>
  <conditionalFormatting sqref="D53:D54">
    <cfRule type="expression" dxfId="3175" priority="481">
      <formula>OR($BP$53=1,$BO$53=2)</formula>
    </cfRule>
  </conditionalFormatting>
  <conditionalFormatting sqref="D55:D56">
    <cfRule type="expression" dxfId="3174" priority="480">
      <formula>OR($BP$55=1,$BO$55=2)</formula>
    </cfRule>
  </conditionalFormatting>
  <conditionalFormatting sqref="D61:D62">
    <cfRule type="expression" dxfId="3173" priority="479">
      <formula>OR($BP$61=1,$BO$61=2)</formula>
    </cfRule>
  </conditionalFormatting>
  <conditionalFormatting sqref="E43:E44">
    <cfRule type="expression" dxfId="3172" priority="478">
      <formula>OR($BP$43=1,$BO$43=2)</formula>
    </cfRule>
  </conditionalFormatting>
  <conditionalFormatting sqref="E45:E46">
    <cfRule type="expression" dxfId="3171" priority="477">
      <formula>OR($BP$45=1,$BO$45=2)</formula>
    </cfRule>
  </conditionalFormatting>
  <conditionalFormatting sqref="C15">
    <cfRule type="expression" dxfId="3170" priority="476">
      <formula>OR($BP$15=1,$BO$15=2)</formula>
    </cfRule>
  </conditionalFormatting>
  <conditionalFormatting sqref="C16">
    <cfRule type="expression" dxfId="3169" priority="475">
      <formula>OR($BP$15=1,$BO$15=2)</formula>
    </cfRule>
  </conditionalFormatting>
  <conditionalFormatting sqref="C17">
    <cfRule type="expression" dxfId="3168" priority="474">
      <formula>OR($BP$17=1,$BO$17=2)</formula>
    </cfRule>
  </conditionalFormatting>
  <conditionalFormatting sqref="C18">
    <cfRule type="expression" dxfId="3167" priority="473">
      <formula>OR($BP$17=1,$BO$17=2)</formula>
    </cfRule>
  </conditionalFormatting>
  <conditionalFormatting sqref="C19">
    <cfRule type="expression" dxfId="3166" priority="472">
      <formula>OR($BP$19=1,$BO$19=2)</formula>
    </cfRule>
  </conditionalFormatting>
  <conditionalFormatting sqref="C20">
    <cfRule type="expression" dxfId="3165" priority="471">
      <formula>OR($BP$19=1,$BO$19=2)</formula>
    </cfRule>
  </conditionalFormatting>
  <conditionalFormatting sqref="C21">
    <cfRule type="expression" dxfId="3164" priority="470">
      <formula>OR($BP$21=1,$BO$21=2)</formula>
    </cfRule>
  </conditionalFormatting>
  <conditionalFormatting sqref="C22">
    <cfRule type="expression" dxfId="3163" priority="469">
      <formula>OR($BP$21=1,$BO$21=2)</formula>
    </cfRule>
  </conditionalFormatting>
  <conditionalFormatting sqref="C23">
    <cfRule type="expression" dxfId="3162" priority="468">
      <formula>OR($BP$23=1,$BO$23=2)</formula>
    </cfRule>
  </conditionalFormatting>
  <conditionalFormatting sqref="C24">
    <cfRule type="expression" dxfId="3161" priority="467">
      <formula>OR($BP$23=1,$BO$23=2)</formula>
    </cfRule>
  </conditionalFormatting>
  <conditionalFormatting sqref="C25">
    <cfRule type="expression" dxfId="3160" priority="466">
      <formula>OR($BP$25=1,$BO$25=2)</formula>
    </cfRule>
  </conditionalFormatting>
  <conditionalFormatting sqref="C26">
    <cfRule type="expression" dxfId="3159" priority="465">
      <formula>OR($BP$25=1,$BO$25=2)</formula>
    </cfRule>
  </conditionalFormatting>
  <conditionalFormatting sqref="C27">
    <cfRule type="expression" dxfId="3158" priority="464">
      <formula>OR($BP$27=1,$BO$27=2)</formula>
    </cfRule>
  </conditionalFormatting>
  <conditionalFormatting sqref="C28">
    <cfRule type="expression" dxfId="3157" priority="463">
      <formula>OR($BP$27=1,$BO$27=2)</formula>
    </cfRule>
  </conditionalFormatting>
  <conditionalFormatting sqref="C29">
    <cfRule type="expression" dxfId="3156" priority="462">
      <formula>OR($BP$29=1,$BO$29=2)</formula>
    </cfRule>
  </conditionalFormatting>
  <conditionalFormatting sqref="C30">
    <cfRule type="expression" dxfId="3155" priority="461">
      <formula>OR($BP$29=1,$BO$29=2)</formula>
    </cfRule>
  </conditionalFormatting>
  <conditionalFormatting sqref="C31">
    <cfRule type="expression" dxfId="3154" priority="460">
      <formula>OR($BP$31=1,$BO$31=2)</formula>
    </cfRule>
  </conditionalFormatting>
  <conditionalFormatting sqref="C32">
    <cfRule type="expression" dxfId="3153" priority="459">
      <formula>OR($BP$31=1,$BO$31=2)</formula>
    </cfRule>
  </conditionalFormatting>
  <conditionalFormatting sqref="C33">
    <cfRule type="expression" dxfId="3152" priority="458">
      <formula>OR($BP$33=1,$BO$33=2)</formula>
    </cfRule>
  </conditionalFormatting>
  <conditionalFormatting sqref="C34">
    <cfRule type="expression" dxfId="3151" priority="457">
      <formula>OR($BP$33=1,$BO$33=2)</formula>
    </cfRule>
  </conditionalFormatting>
  <conditionalFormatting sqref="C35">
    <cfRule type="expression" dxfId="3150" priority="456">
      <formula>OR($BP$35=1,$BO$35=2)</formula>
    </cfRule>
  </conditionalFormatting>
  <conditionalFormatting sqref="C36">
    <cfRule type="expression" dxfId="3149" priority="455">
      <formula>OR($BP$35=1,$BO$35=2)</formula>
    </cfRule>
  </conditionalFormatting>
  <conditionalFormatting sqref="C37">
    <cfRule type="expression" dxfId="3148" priority="454">
      <formula>OR($BP$37=1,$BO$37=2)</formula>
    </cfRule>
  </conditionalFormatting>
  <conditionalFormatting sqref="C38">
    <cfRule type="expression" dxfId="3147" priority="453">
      <formula>OR($BP$37=1,$BO$37=2)</formula>
    </cfRule>
  </conditionalFormatting>
  <conditionalFormatting sqref="C39">
    <cfRule type="expression" dxfId="3146" priority="452">
      <formula>OR($BP$39=1,$BO$39=2)</formula>
    </cfRule>
  </conditionalFormatting>
  <conditionalFormatting sqref="C40">
    <cfRule type="expression" dxfId="3145" priority="451">
      <formula>OR($BP$39=1,$BO$39=2)</formula>
    </cfRule>
  </conditionalFormatting>
  <conditionalFormatting sqref="C41">
    <cfRule type="expression" dxfId="3144" priority="450">
      <formula>OR($BP$41=1,$BO$41=2)</formula>
    </cfRule>
  </conditionalFormatting>
  <conditionalFormatting sqref="C42">
    <cfRule type="expression" dxfId="3143" priority="449">
      <formula>OR($BP$41=1,$BO$41=2)</formula>
    </cfRule>
  </conditionalFormatting>
  <conditionalFormatting sqref="C43">
    <cfRule type="expression" dxfId="3142" priority="448">
      <formula>OR($BP$43=1,$BO$43=2)</formula>
    </cfRule>
  </conditionalFormatting>
  <conditionalFormatting sqref="C44">
    <cfRule type="expression" dxfId="3141" priority="447">
      <formula>OR($BP$43=1,$BO$43=2)</formula>
    </cfRule>
  </conditionalFormatting>
  <conditionalFormatting sqref="C45">
    <cfRule type="expression" dxfId="3140" priority="446">
      <formula>OR($BP$45=1,$BO$45=2)</formula>
    </cfRule>
  </conditionalFormatting>
  <conditionalFormatting sqref="C46">
    <cfRule type="expression" dxfId="3139" priority="445">
      <formula>OR($BP$45=1,$BO$45=2)</formula>
    </cfRule>
  </conditionalFormatting>
  <conditionalFormatting sqref="C47">
    <cfRule type="expression" dxfId="3138" priority="444">
      <formula>OR($BP$47=1,$BO$47=2)</formula>
    </cfRule>
  </conditionalFormatting>
  <conditionalFormatting sqref="C48">
    <cfRule type="expression" dxfId="3137" priority="443">
      <formula>OR($BP$47=1,$BO$47=2)</formula>
    </cfRule>
  </conditionalFormatting>
  <conditionalFormatting sqref="C49">
    <cfRule type="expression" dxfId="3136" priority="442">
      <formula>OR($BP$49=1,$BO$49=2)</formula>
    </cfRule>
  </conditionalFormatting>
  <conditionalFormatting sqref="C50">
    <cfRule type="expression" dxfId="3135" priority="441">
      <formula>OR($BP$49=1,$BO$49=2)</formula>
    </cfRule>
  </conditionalFormatting>
  <conditionalFormatting sqref="C51">
    <cfRule type="expression" dxfId="3134" priority="440">
      <formula>OR($BP$51=1,$BO$51=2)</formula>
    </cfRule>
  </conditionalFormatting>
  <conditionalFormatting sqref="C52">
    <cfRule type="expression" dxfId="3133" priority="439">
      <formula>OR($BP$51=1,$BO$51=2)</formula>
    </cfRule>
  </conditionalFormatting>
  <conditionalFormatting sqref="C53">
    <cfRule type="expression" dxfId="3132" priority="438">
      <formula>OR($BP$53=1,$BO$53=2)</formula>
    </cfRule>
  </conditionalFormatting>
  <conditionalFormatting sqref="C54">
    <cfRule type="expression" dxfId="3131" priority="437">
      <formula>OR($BP$53=1,$BO$53=2)</formula>
    </cfRule>
  </conditionalFormatting>
  <conditionalFormatting sqref="C55">
    <cfRule type="expression" dxfId="3130" priority="436">
      <formula>OR($BP$55=1,$BO$55=2)</formula>
    </cfRule>
  </conditionalFormatting>
  <conditionalFormatting sqref="C56">
    <cfRule type="expression" dxfId="3129" priority="435">
      <formula>OR($BP$55=1,$BO$55=2)</formula>
    </cfRule>
  </conditionalFormatting>
  <conditionalFormatting sqref="C57">
    <cfRule type="expression" dxfId="3128" priority="434">
      <formula>OR($BP$57=1,$BO$57=2)</formula>
    </cfRule>
  </conditionalFormatting>
  <conditionalFormatting sqref="C58">
    <cfRule type="expression" dxfId="3127" priority="433">
      <formula>OR($BP$57=1,$BO$57=2)</formula>
    </cfRule>
  </conditionalFormatting>
  <conditionalFormatting sqref="C59">
    <cfRule type="expression" dxfId="3126" priority="432">
      <formula>OR($BP$59=1,$BO$59=2)</formula>
    </cfRule>
  </conditionalFormatting>
  <conditionalFormatting sqref="C60">
    <cfRule type="expression" dxfId="3125" priority="431">
      <formula>OR($BP$59=1,$BO$59=2)</formula>
    </cfRule>
  </conditionalFormatting>
  <conditionalFormatting sqref="C61">
    <cfRule type="expression" dxfId="3124" priority="430">
      <formula>OR($BP$61=1,$BO$61=2)</formula>
    </cfRule>
  </conditionalFormatting>
  <conditionalFormatting sqref="C62">
    <cfRule type="expression" dxfId="3123" priority="429">
      <formula>OR($BP$61=1,$BO$61=2)</formula>
    </cfRule>
  </conditionalFormatting>
  <conditionalFormatting sqref="C63">
    <cfRule type="expression" dxfId="3122" priority="428">
      <formula>OR($BP$63=1,$BO$63=2)</formula>
    </cfRule>
  </conditionalFormatting>
  <conditionalFormatting sqref="C64">
    <cfRule type="expression" dxfId="3121" priority="427">
      <formula>OR($BP$63=1,$BO$63=2)</formula>
    </cfRule>
  </conditionalFormatting>
  <conditionalFormatting sqref="C65">
    <cfRule type="expression" dxfId="3120" priority="406">
      <formula>MONTH($A65)&lt;&gt;$AA$2</formula>
    </cfRule>
    <cfRule type="expression" dxfId="3119" priority="426">
      <formula>OR($BP$65=1,$BO$65=2)</formula>
    </cfRule>
  </conditionalFormatting>
  <conditionalFormatting sqref="C66">
    <cfRule type="expression" dxfId="3118" priority="425">
      <formula>OR($BP$65=1,$BO$65=2)</formula>
    </cfRule>
  </conditionalFormatting>
  <conditionalFormatting sqref="C67">
    <cfRule type="expression" dxfId="3117" priority="404">
      <formula>MONTH($A67)&lt;&gt;$AA$2</formula>
    </cfRule>
    <cfRule type="expression" dxfId="3116" priority="424">
      <formula>OR($BP$67=1,$BO$67=2)</formula>
    </cfRule>
  </conditionalFormatting>
  <conditionalFormatting sqref="C68">
    <cfRule type="expression" dxfId="3115" priority="423">
      <formula>OR($BP$67=1,$BO$67=2)</formula>
    </cfRule>
  </conditionalFormatting>
  <conditionalFormatting sqref="D13:D14">
    <cfRule type="expression" dxfId="3114" priority="422">
      <formula>OR($BP$13=1,$BO$13=2)</formula>
    </cfRule>
  </conditionalFormatting>
  <conditionalFormatting sqref="C11">
    <cfRule type="expression" dxfId="3113" priority="421">
      <formula>OR($BP$11=1,$BO$11=2)</formula>
    </cfRule>
  </conditionalFormatting>
  <conditionalFormatting sqref="D25:D26">
    <cfRule type="expression" dxfId="3112" priority="420">
      <formula>OR($BP$25=1,$BO$25=2)</formula>
    </cfRule>
  </conditionalFormatting>
  <conditionalFormatting sqref="D29:D30">
    <cfRule type="expression" dxfId="3111" priority="419">
      <formula>OR($BP$29=1,$BO$29=2)</formula>
    </cfRule>
  </conditionalFormatting>
  <conditionalFormatting sqref="E29:E30">
    <cfRule type="expression" dxfId="3110" priority="418">
      <formula>OR($BP$29=1,$BO$29=2)</formula>
    </cfRule>
  </conditionalFormatting>
  <conditionalFormatting sqref="D49:D50">
    <cfRule type="expression" dxfId="3109" priority="417">
      <formula>OR($BP$49=1,$BO$49=2)</formula>
    </cfRule>
  </conditionalFormatting>
  <conditionalFormatting sqref="D63:D64">
    <cfRule type="expression" dxfId="3108" priority="416">
      <formula>OR($BP$63=1,$BO$63=2)</formula>
    </cfRule>
  </conditionalFormatting>
  <conditionalFormatting sqref="D69:D70">
    <cfRule type="expression" dxfId="3107" priority="415">
      <formula>OR($BP$69=1,$BO$69=2)</formula>
    </cfRule>
  </conditionalFormatting>
  <conditionalFormatting sqref="C69">
    <cfRule type="expression" dxfId="3106" priority="402">
      <formula>MONTH($A69)&lt;&gt;$AA$2</formula>
    </cfRule>
    <cfRule type="expression" dxfId="3105" priority="414">
      <formula>OR($BP$69=1,$BO$69=2)</formula>
    </cfRule>
  </conditionalFormatting>
  <conditionalFormatting sqref="C70">
    <cfRule type="expression" dxfId="3104" priority="413">
      <formula>OR($BP$69=1,$BO$69=2)</formula>
    </cfRule>
  </conditionalFormatting>
  <conditionalFormatting sqref="C12">
    <cfRule type="expression" dxfId="3103" priority="412">
      <formula>OR($BP$11=1,$BO$11=2)</formula>
    </cfRule>
  </conditionalFormatting>
  <conditionalFormatting sqref="D65:D66">
    <cfRule type="expression" dxfId="3102" priority="411">
      <formula>OR($BP$65=1,$BO$65=2)</formula>
    </cfRule>
  </conditionalFormatting>
  <conditionalFormatting sqref="C10">
    <cfRule type="expression" dxfId="3101" priority="410">
      <formula>OR($BP$9=1,$BO$9=2)</formula>
    </cfRule>
  </conditionalFormatting>
  <conditionalFormatting sqref="D27:D28">
    <cfRule type="expression" dxfId="3100" priority="409">
      <formula>OR($BP$27=1,$BO$27=2)</formula>
    </cfRule>
  </conditionalFormatting>
  <conditionalFormatting sqref="D21:D22">
    <cfRule type="expression" dxfId="3099" priority="408">
      <formula>OR($BP$21=1,$BO$21=2)</formula>
    </cfRule>
  </conditionalFormatting>
  <conditionalFormatting sqref="D23:D24">
    <cfRule type="expression" dxfId="3098" priority="407">
      <formula>OR($BP$23=1,$BO$23=2)</formula>
    </cfRule>
  </conditionalFormatting>
  <conditionalFormatting sqref="V19:Z20">
    <cfRule type="expression" dxfId="3097" priority="546">
      <formula>AND(OR(F19&gt;0,#REF!&gt;0),CC19=1)</formula>
    </cfRule>
  </conditionalFormatting>
  <conditionalFormatting sqref="M65:N66">
    <cfRule type="expression" dxfId="3096" priority="400">
      <formula>MONTH($A65)&lt;&gt;$AA$2</formula>
    </cfRule>
  </conditionalFormatting>
  <conditionalFormatting sqref="M67:N68">
    <cfRule type="expression" dxfId="3095" priority="399">
      <formula>MONTH($A67)&lt;&gt;$AA$2</formula>
    </cfRule>
  </conditionalFormatting>
  <conditionalFormatting sqref="M69:N70">
    <cfRule type="expression" dxfId="3094" priority="398">
      <formula>MONTH($A69)&lt;&gt;$AA$2</formula>
    </cfRule>
  </conditionalFormatting>
  <conditionalFormatting sqref="C69:E69">
    <cfRule type="expression" dxfId="3093" priority="397">
      <formula>MONTH($A69)&lt;&gt;$AA$2</formula>
    </cfRule>
  </conditionalFormatting>
  <conditionalFormatting sqref="C65:E65">
    <cfRule type="expression" dxfId="3092" priority="395">
      <formula>MONTH($A65)&lt;&gt;$AA$2</formula>
    </cfRule>
  </conditionalFormatting>
  <conditionalFormatting sqref="C67:E67">
    <cfRule type="expression" dxfId="3091" priority="396">
      <formula>MONTH($A67)&lt;&gt;$AA$2</formula>
    </cfRule>
  </conditionalFormatting>
  <conditionalFormatting sqref="C68:E68">
    <cfRule type="expression" dxfId="3090" priority="403">
      <formula>MONTH($A67)&lt;&gt;$AA$2</formula>
    </cfRule>
  </conditionalFormatting>
  <conditionalFormatting sqref="C70:E70">
    <cfRule type="expression" dxfId="3089" priority="401">
      <formula>MONTH($A69)&lt;&gt;$AA$2</formula>
    </cfRule>
  </conditionalFormatting>
  <conditionalFormatting sqref="C66:E66">
    <cfRule type="expression" dxfId="3088" priority="405">
      <formula>MONTH($A65)&lt;&gt;$AA$2</formula>
    </cfRule>
  </conditionalFormatting>
  <conditionalFormatting sqref="C13">
    <cfRule type="expression" dxfId="3087" priority="394">
      <formula>OR($BP$13=1,$BO$13=2)</formula>
    </cfRule>
  </conditionalFormatting>
  <conditionalFormatting sqref="C14">
    <cfRule type="expression" dxfId="3086" priority="393">
      <formula>OR($BP$13=1,$BO$13=2)</formula>
    </cfRule>
  </conditionalFormatting>
  <conditionalFormatting sqref="J65">
    <cfRule type="expression" dxfId="3085" priority="392">
      <formula>MONTH($A65)&lt;&gt;$AA$2</formula>
    </cfRule>
  </conditionalFormatting>
  <conditionalFormatting sqref="J66">
    <cfRule type="expression" dxfId="3084" priority="391">
      <formula>MONTH($A65)&lt;&gt;$AA$2</formula>
    </cfRule>
  </conditionalFormatting>
  <conditionalFormatting sqref="L65">
    <cfRule type="expression" dxfId="3083" priority="390">
      <formula>MONTH($A65)&lt;&gt;$AA$2</formula>
    </cfRule>
  </conditionalFormatting>
  <conditionalFormatting sqref="L66">
    <cfRule type="expression" dxfId="3082" priority="389">
      <formula>MONTH($A65)&lt;&gt;$AA$2</formula>
    </cfRule>
  </conditionalFormatting>
  <conditionalFormatting sqref="J67">
    <cfRule type="expression" dxfId="3081" priority="388">
      <formula>MONTH($A67)&lt;&gt;$AA$2</formula>
    </cfRule>
  </conditionalFormatting>
  <conditionalFormatting sqref="J68">
    <cfRule type="expression" dxfId="3080" priority="387">
      <formula>MONTH($A67)&lt;&gt;$AA$2</formula>
    </cfRule>
  </conditionalFormatting>
  <conditionalFormatting sqref="L67">
    <cfRule type="expression" dxfId="3079" priority="386">
      <formula>MONTH($A67)&lt;&gt;$AA$2</formula>
    </cfRule>
  </conditionalFormatting>
  <conditionalFormatting sqref="L68">
    <cfRule type="expression" dxfId="3078" priority="385">
      <formula>MONTH($A67)&lt;&gt;$AA$2</formula>
    </cfRule>
  </conditionalFormatting>
  <conditionalFormatting sqref="J69">
    <cfRule type="expression" dxfId="3077" priority="384">
      <formula>MONTH($A69)&lt;&gt;$AA$2</formula>
    </cfRule>
  </conditionalFormatting>
  <conditionalFormatting sqref="J70">
    <cfRule type="expression" dxfId="3076" priority="383">
      <formula>MONTH($A69)&lt;&gt;$AA$2</formula>
    </cfRule>
  </conditionalFormatting>
  <conditionalFormatting sqref="L69">
    <cfRule type="expression" dxfId="3075" priority="382">
      <formula>MONTH($A69)&lt;&gt;$AA$2</formula>
    </cfRule>
  </conditionalFormatting>
  <conditionalFormatting sqref="L70">
    <cfRule type="expression" dxfId="3074" priority="381">
      <formula>MONTH($A69)&lt;&gt;$AA$2</formula>
    </cfRule>
  </conditionalFormatting>
  <conditionalFormatting sqref="D35:D36">
    <cfRule type="expression" dxfId="3073" priority="380">
      <formula>OR($BP$35=1,$BO$35=2)</formula>
    </cfRule>
  </conditionalFormatting>
  <conditionalFormatting sqref="D37:D38">
    <cfRule type="expression" dxfId="3072" priority="379">
      <formula>OR($BP$37=1,$BO$37=2)</formula>
    </cfRule>
  </conditionalFormatting>
  <conditionalFormatting sqref="D39:D40">
    <cfRule type="expression" dxfId="3071" priority="378">
      <formula>OR($BP$39=1,$BO$39=2)</formula>
    </cfRule>
  </conditionalFormatting>
  <conditionalFormatting sqref="D41:D42">
    <cfRule type="expression" dxfId="3070" priority="377">
      <formula>OR($BP$41=1,$BO$41=2)</formula>
    </cfRule>
  </conditionalFormatting>
  <conditionalFormatting sqref="AB9:AB10">
    <cfRule type="expression" dxfId="3069" priority="374">
      <formula>AND(OR(L9&gt;0,#REF!&gt;0),CH9=1)</formula>
    </cfRule>
  </conditionalFormatting>
  <conditionalFormatting sqref="AA9:AA10">
    <cfRule type="expression" dxfId="3068" priority="375">
      <formula>AND(OR(K9&gt;0,#REF!&gt;0),#REF!=1)</formula>
    </cfRule>
  </conditionalFormatting>
  <conditionalFormatting sqref="V9:Z10">
    <cfRule type="expression" dxfId="3067" priority="376">
      <formula>AND(OR(F9&gt;0,#REF!&gt;0),CC9=1)</formula>
    </cfRule>
  </conditionalFormatting>
  <conditionalFormatting sqref="AB11:AB12">
    <cfRule type="expression" dxfId="3066" priority="371">
      <formula>AND(OR(L11&gt;0,#REF!&gt;0),CH11=1)</formula>
    </cfRule>
  </conditionalFormatting>
  <conditionalFormatting sqref="AA11:AA12">
    <cfRule type="expression" dxfId="3065" priority="372">
      <formula>AND(OR(K11&gt;0,#REF!&gt;0),#REF!=1)</formula>
    </cfRule>
  </conditionalFormatting>
  <conditionalFormatting sqref="V11:Z12">
    <cfRule type="expression" dxfId="3064" priority="373">
      <formula>AND(OR(F11&gt;0,#REF!&gt;0),CC11=1)</formula>
    </cfRule>
  </conditionalFormatting>
  <conditionalFormatting sqref="AB13:AB14">
    <cfRule type="expression" dxfId="3063" priority="368">
      <formula>AND(OR(L13&gt;0,#REF!&gt;0),CH13=1)</formula>
    </cfRule>
  </conditionalFormatting>
  <conditionalFormatting sqref="AA13:AA14">
    <cfRule type="expression" dxfId="3062" priority="369">
      <formula>AND(OR(K13&gt;0,#REF!&gt;0),#REF!=1)</formula>
    </cfRule>
  </conditionalFormatting>
  <conditionalFormatting sqref="V13:Z14">
    <cfRule type="expression" dxfId="3061" priority="370">
      <formula>AND(OR(F13&gt;0,#REF!&gt;0),CC13=1)</formula>
    </cfRule>
  </conditionalFormatting>
  <conditionalFormatting sqref="AB15:AB16">
    <cfRule type="expression" dxfId="3060" priority="365">
      <formula>AND(OR(L15&gt;0,#REF!&gt;0),CH15=1)</formula>
    </cfRule>
  </conditionalFormatting>
  <conditionalFormatting sqref="AA15:AA16">
    <cfRule type="expression" dxfId="3059" priority="366">
      <formula>AND(OR(K15&gt;0,#REF!&gt;0),#REF!=1)</formula>
    </cfRule>
  </conditionalFormatting>
  <conditionalFormatting sqref="V15:Z16">
    <cfRule type="expression" dxfId="3058" priority="367">
      <formula>AND(OR(F15&gt;0,#REF!&gt;0),CC15=1)</formula>
    </cfRule>
  </conditionalFormatting>
  <conditionalFormatting sqref="AB17:AB18">
    <cfRule type="expression" dxfId="3057" priority="362">
      <formula>AND(OR(L17&gt;0,#REF!&gt;0),CH17=1)</formula>
    </cfRule>
  </conditionalFormatting>
  <conditionalFormatting sqref="AA17:AA18">
    <cfRule type="expression" dxfId="3056" priority="363">
      <formula>AND(OR(K17&gt;0,#REF!&gt;0),#REF!=1)</formula>
    </cfRule>
  </conditionalFormatting>
  <conditionalFormatting sqref="V17:Z18">
    <cfRule type="expression" dxfId="3055" priority="364">
      <formula>AND(OR(F17&gt;0,#REF!&gt;0),CC17=1)</formula>
    </cfRule>
  </conditionalFormatting>
  <conditionalFormatting sqref="AB21:AB22">
    <cfRule type="expression" dxfId="3054" priority="359">
      <formula>AND(OR(L21&gt;0,#REF!&gt;0),CH21=1)</formula>
    </cfRule>
  </conditionalFormatting>
  <conditionalFormatting sqref="AA21:AA22">
    <cfRule type="expression" dxfId="3053" priority="360">
      <formula>AND(OR(K21&gt;0,#REF!&gt;0),#REF!=1)</formula>
    </cfRule>
  </conditionalFormatting>
  <conditionalFormatting sqref="V21:Z22">
    <cfRule type="expression" dxfId="3052" priority="361">
      <formula>AND(OR(F21&gt;0,#REF!&gt;0),CC21=1)</formula>
    </cfRule>
  </conditionalFormatting>
  <conditionalFormatting sqref="AB23:AB24">
    <cfRule type="expression" dxfId="3051" priority="356">
      <formula>AND(OR(L23&gt;0,#REF!&gt;0),CH23=1)</formula>
    </cfRule>
  </conditionalFormatting>
  <conditionalFormatting sqref="AA23:AA24">
    <cfRule type="expression" dxfId="3050" priority="357">
      <formula>AND(OR(K23&gt;0,#REF!&gt;0),#REF!=1)</formula>
    </cfRule>
  </conditionalFormatting>
  <conditionalFormatting sqref="V23:Z24">
    <cfRule type="expression" dxfId="3049" priority="358">
      <formula>AND(OR(F23&gt;0,#REF!&gt;0),CC23=1)</formula>
    </cfRule>
  </conditionalFormatting>
  <conditionalFormatting sqref="AB25:AB26">
    <cfRule type="expression" dxfId="3048" priority="353">
      <formula>AND(OR(L25&gt;0,#REF!&gt;0),CH25=1)</formula>
    </cfRule>
  </conditionalFormatting>
  <conditionalFormatting sqref="AA25:AA26">
    <cfRule type="expression" dxfId="3047" priority="354">
      <formula>AND(OR(K25&gt;0,#REF!&gt;0),#REF!=1)</formula>
    </cfRule>
  </conditionalFormatting>
  <conditionalFormatting sqref="V25:Z26">
    <cfRule type="expression" dxfId="3046" priority="355">
      <formula>AND(OR(F25&gt;0,#REF!&gt;0),CC25=1)</formula>
    </cfRule>
  </conditionalFormatting>
  <conditionalFormatting sqref="AB27:AB28">
    <cfRule type="expression" dxfId="3045" priority="350">
      <formula>AND(OR(L27&gt;0,#REF!&gt;0),CH27=1)</formula>
    </cfRule>
  </conditionalFormatting>
  <conditionalFormatting sqref="AA27:AA28">
    <cfRule type="expression" dxfId="3044" priority="351">
      <formula>AND(OR(K27&gt;0,#REF!&gt;0),#REF!=1)</formula>
    </cfRule>
  </conditionalFormatting>
  <conditionalFormatting sqref="V27:Z28">
    <cfRule type="expression" dxfId="3043" priority="352">
      <formula>AND(OR(F27&gt;0,#REF!&gt;0),CC27=1)</formula>
    </cfRule>
  </conditionalFormatting>
  <conditionalFormatting sqref="AB29:AB30">
    <cfRule type="expression" dxfId="3042" priority="347">
      <formula>AND(OR(L29&gt;0,#REF!&gt;0),CH29=1)</formula>
    </cfRule>
  </conditionalFormatting>
  <conditionalFormatting sqref="AA29:AA30">
    <cfRule type="expression" dxfId="3041" priority="348">
      <formula>AND(OR(K29&gt;0,#REF!&gt;0),#REF!=1)</formula>
    </cfRule>
  </conditionalFormatting>
  <conditionalFormatting sqref="V29:Z30">
    <cfRule type="expression" dxfId="3040" priority="349">
      <formula>AND(OR(F29&gt;0,#REF!&gt;0),CC29=1)</formula>
    </cfRule>
  </conditionalFormatting>
  <conditionalFormatting sqref="AB31:AB32">
    <cfRule type="expression" dxfId="3039" priority="344">
      <formula>AND(OR(L31&gt;0,#REF!&gt;0),CH31=1)</formula>
    </cfRule>
  </conditionalFormatting>
  <conditionalFormatting sqref="AA31:AA32">
    <cfRule type="expression" dxfId="3038" priority="345">
      <formula>AND(OR(K31&gt;0,#REF!&gt;0),#REF!=1)</formula>
    </cfRule>
  </conditionalFormatting>
  <conditionalFormatting sqref="V31:Z32">
    <cfRule type="expression" dxfId="3037" priority="346">
      <formula>AND(OR(F31&gt;0,#REF!&gt;0),CC31=1)</formula>
    </cfRule>
  </conditionalFormatting>
  <conditionalFormatting sqref="AB33:AB34">
    <cfRule type="expression" dxfId="3036" priority="341">
      <formula>AND(OR(L33&gt;0,#REF!&gt;0),CH33=1)</formula>
    </cfRule>
  </conditionalFormatting>
  <conditionalFormatting sqref="AA33:AA34">
    <cfRule type="expression" dxfId="3035" priority="342">
      <formula>AND(OR(K33&gt;0,#REF!&gt;0),#REF!=1)</formula>
    </cfRule>
  </conditionalFormatting>
  <conditionalFormatting sqref="V33:Z34">
    <cfRule type="expression" dxfId="3034" priority="343">
      <formula>AND(OR(F33&gt;0,#REF!&gt;0),CC33=1)</formula>
    </cfRule>
  </conditionalFormatting>
  <conditionalFormatting sqref="AB35:AB36">
    <cfRule type="expression" dxfId="3033" priority="338">
      <formula>AND(OR(L35&gt;0,#REF!&gt;0),CH35=1)</formula>
    </cfRule>
  </conditionalFormatting>
  <conditionalFormatting sqref="AA35:AA36">
    <cfRule type="expression" dxfId="3032" priority="339">
      <formula>AND(OR(K35&gt;0,#REF!&gt;0),#REF!=1)</formula>
    </cfRule>
  </conditionalFormatting>
  <conditionalFormatting sqref="V35:Z36">
    <cfRule type="expression" dxfId="3031" priority="340">
      <formula>AND(OR(F35&gt;0,#REF!&gt;0),CC35=1)</formula>
    </cfRule>
  </conditionalFormatting>
  <conditionalFormatting sqref="AB37:AB38">
    <cfRule type="expression" dxfId="3030" priority="335">
      <formula>AND(OR(L37&gt;0,#REF!&gt;0),CH37=1)</formula>
    </cfRule>
  </conditionalFormatting>
  <conditionalFormatting sqref="AA37:AA38">
    <cfRule type="expression" dxfId="3029" priority="336">
      <formula>AND(OR(K37&gt;0,#REF!&gt;0),#REF!=1)</formula>
    </cfRule>
  </conditionalFormatting>
  <conditionalFormatting sqref="V37:Z38">
    <cfRule type="expression" dxfId="3028" priority="337">
      <formula>AND(OR(F37&gt;0,#REF!&gt;0),CC37=1)</formula>
    </cfRule>
  </conditionalFormatting>
  <conditionalFormatting sqref="AB39:AB40">
    <cfRule type="expression" dxfId="3027" priority="332">
      <formula>AND(OR(L39&gt;0,#REF!&gt;0),CH39=1)</formula>
    </cfRule>
  </conditionalFormatting>
  <conditionalFormatting sqref="AA39:AA40">
    <cfRule type="expression" dxfId="3026" priority="333">
      <formula>AND(OR(K39&gt;0,#REF!&gt;0),#REF!=1)</formula>
    </cfRule>
  </conditionalFormatting>
  <conditionalFormatting sqref="V39:Z40">
    <cfRule type="expression" dxfId="3025" priority="334">
      <formula>AND(OR(F39&gt;0,#REF!&gt;0),CC39=1)</formula>
    </cfRule>
  </conditionalFormatting>
  <conditionalFormatting sqref="AB41:AB42">
    <cfRule type="expression" dxfId="3024" priority="329">
      <formula>AND(OR(L41&gt;0,#REF!&gt;0),CH41=1)</formula>
    </cfRule>
  </conditionalFormatting>
  <conditionalFormatting sqref="AA41:AA42">
    <cfRule type="expression" dxfId="3023" priority="330">
      <formula>AND(OR(K41&gt;0,#REF!&gt;0),#REF!=1)</formula>
    </cfRule>
  </conditionalFormatting>
  <conditionalFormatting sqref="V41:Z42">
    <cfRule type="expression" dxfId="3022" priority="331">
      <formula>AND(OR(F41&gt;0,#REF!&gt;0),CC41=1)</formula>
    </cfRule>
  </conditionalFormatting>
  <conditionalFormatting sqref="AB43:AB44">
    <cfRule type="expression" dxfId="3021" priority="326">
      <formula>AND(OR(L43&gt;0,#REF!&gt;0),CH43=1)</formula>
    </cfRule>
  </conditionalFormatting>
  <conditionalFormatting sqref="AA43:AA44">
    <cfRule type="expression" dxfId="3020" priority="327">
      <formula>AND(OR(K43&gt;0,#REF!&gt;0),#REF!=1)</formula>
    </cfRule>
  </conditionalFormatting>
  <conditionalFormatting sqref="V43:Z44">
    <cfRule type="expression" dxfId="3019" priority="328">
      <formula>AND(OR(F43&gt;0,#REF!&gt;0),CC43=1)</formula>
    </cfRule>
  </conditionalFormatting>
  <conditionalFormatting sqref="AB45:AB46">
    <cfRule type="expression" dxfId="3018" priority="323">
      <formula>AND(OR(L45&gt;0,#REF!&gt;0),CH45=1)</formula>
    </cfRule>
  </conditionalFormatting>
  <conditionalFormatting sqref="AA45:AA46">
    <cfRule type="expression" dxfId="3017" priority="324">
      <formula>AND(OR(K45&gt;0,#REF!&gt;0),#REF!=1)</formula>
    </cfRule>
  </conditionalFormatting>
  <conditionalFormatting sqref="V45:Z46">
    <cfRule type="expression" dxfId="3016" priority="325">
      <formula>AND(OR(F45&gt;0,#REF!&gt;0),CC45=1)</formula>
    </cfRule>
  </conditionalFormatting>
  <conditionalFormatting sqref="AB47:AB48">
    <cfRule type="expression" dxfId="3015" priority="320">
      <formula>AND(OR(L47&gt;0,#REF!&gt;0),CH47=1)</formula>
    </cfRule>
  </conditionalFormatting>
  <conditionalFormatting sqref="AA47:AA48">
    <cfRule type="expression" dxfId="3014" priority="321">
      <formula>AND(OR(K47&gt;0,#REF!&gt;0),#REF!=1)</formula>
    </cfRule>
  </conditionalFormatting>
  <conditionalFormatting sqref="V47:Z48">
    <cfRule type="expression" dxfId="3013" priority="322">
      <formula>AND(OR(F47&gt;0,#REF!&gt;0),CC47=1)</formula>
    </cfRule>
  </conditionalFormatting>
  <conditionalFormatting sqref="AB49:AB50">
    <cfRule type="expression" dxfId="3012" priority="317">
      <formula>AND(OR(L49&gt;0,#REF!&gt;0),CH49=1)</formula>
    </cfRule>
  </conditionalFormatting>
  <conditionalFormatting sqref="AA49:AA50">
    <cfRule type="expression" dxfId="3011" priority="318">
      <formula>AND(OR(K49&gt;0,#REF!&gt;0),#REF!=1)</formula>
    </cfRule>
  </conditionalFormatting>
  <conditionalFormatting sqref="V49:Z50">
    <cfRule type="expression" dxfId="3010" priority="319">
      <formula>AND(OR(F49&gt;0,#REF!&gt;0),CC49=1)</formula>
    </cfRule>
  </conditionalFormatting>
  <conditionalFormatting sqref="AB51:AB52">
    <cfRule type="expression" dxfId="3009" priority="314">
      <formula>AND(OR(L51&gt;0,#REF!&gt;0),CH51=1)</formula>
    </cfRule>
  </conditionalFormatting>
  <conditionalFormatting sqref="AA51:AA52">
    <cfRule type="expression" dxfId="3008" priority="315">
      <formula>AND(OR(K51&gt;0,#REF!&gt;0),#REF!=1)</formula>
    </cfRule>
  </conditionalFormatting>
  <conditionalFormatting sqref="V51:Z52">
    <cfRule type="expression" dxfId="3007" priority="316">
      <formula>AND(OR(F51&gt;0,#REF!&gt;0),CC51=1)</formula>
    </cfRule>
  </conditionalFormatting>
  <conditionalFormatting sqref="AB53:AB54">
    <cfRule type="expression" dxfId="3006" priority="311">
      <formula>AND(OR(L53&gt;0,#REF!&gt;0),CH53=1)</formula>
    </cfRule>
  </conditionalFormatting>
  <conditionalFormatting sqref="AA53:AA54">
    <cfRule type="expression" dxfId="3005" priority="312">
      <formula>AND(OR(K53&gt;0,#REF!&gt;0),#REF!=1)</formula>
    </cfRule>
  </conditionalFormatting>
  <conditionalFormatting sqref="V53:Z54">
    <cfRule type="expression" dxfId="3004" priority="313">
      <formula>AND(OR(F53&gt;0,#REF!&gt;0),CC53=1)</formula>
    </cfRule>
  </conditionalFormatting>
  <conditionalFormatting sqref="AB55:AB56">
    <cfRule type="expression" dxfId="3003" priority="308">
      <formula>AND(OR(L55&gt;0,#REF!&gt;0),CH55=1)</formula>
    </cfRule>
  </conditionalFormatting>
  <conditionalFormatting sqref="AA55:AA56">
    <cfRule type="expression" dxfId="3002" priority="309">
      <formula>AND(OR(K55&gt;0,#REF!&gt;0),#REF!=1)</formula>
    </cfRule>
  </conditionalFormatting>
  <conditionalFormatting sqref="V55:Z56">
    <cfRule type="expression" dxfId="3001" priority="310">
      <formula>AND(OR(F55&gt;0,#REF!&gt;0),CC55=1)</formula>
    </cfRule>
  </conditionalFormatting>
  <conditionalFormatting sqref="AB57:AB58">
    <cfRule type="expression" dxfId="3000" priority="305">
      <formula>AND(OR(L57&gt;0,#REF!&gt;0),CH57=1)</formula>
    </cfRule>
  </conditionalFormatting>
  <conditionalFormatting sqref="AA57:AA58">
    <cfRule type="expression" dxfId="2999" priority="306">
      <formula>AND(OR(K57&gt;0,#REF!&gt;0),#REF!=1)</formula>
    </cfRule>
  </conditionalFormatting>
  <conditionalFormatting sqref="V57:Z58">
    <cfRule type="expression" dxfId="2998" priority="307">
      <formula>AND(OR(F57&gt;0,#REF!&gt;0),CC57=1)</formula>
    </cfRule>
  </conditionalFormatting>
  <conditionalFormatting sqref="AB59:AB60">
    <cfRule type="expression" dxfId="2997" priority="302">
      <formula>AND(OR(L59&gt;0,#REF!&gt;0),CH59=1)</formula>
    </cfRule>
  </conditionalFormatting>
  <conditionalFormatting sqref="AA59:AA60">
    <cfRule type="expression" dxfId="2996" priority="303">
      <formula>AND(OR(K59&gt;0,#REF!&gt;0),#REF!=1)</formula>
    </cfRule>
  </conditionalFormatting>
  <conditionalFormatting sqref="V59:Z60">
    <cfRule type="expression" dxfId="2995" priority="304">
      <formula>AND(OR(F59&gt;0,#REF!&gt;0),CC59=1)</formula>
    </cfRule>
  </conditionalFormatting>
  <conditionalFormatting sqref="AB61:AB62">
    <cfRule type="expression" dxfId="2994" priority="299">
      <formula>AND(OR(L61&gt;0,#REF!&gt;0),CH61=1)</formula>
    </cfRule>
  </conditionalFormatting>
  <conditionalFormatting sqref="AA61:AA62">
    <cfRule type="expression" dxfId="2993" priority="300">
      <formula>AND(OR(K61&gt;0,#REF!&gt;0),#REF!=1)</formula>
    </cfRule>
  </conditionalFormatting>
  <conditionalFormatting sqref="V61:Z62">
    <cfRule type="expression" dxfId="2992" priority="301">
      <formula>AND(OR(F61&gt;0,#REF!&gt;0),CC61=1)</formula>
    </cfRule>
  </conditionalFormatting>
  <conditionalFormatting sqref="AB63:AB64">
    <cfRule type="expression" dxfId="2991" priority="296">
      <formula>AND(OR(L63&gt;0,#REF!&gt;0),CH63=1)</formula>
    </cfRule>
  </conditionalFormatting>
  <conditionalFormatting sqref="AA63:AA64">
    <cfRule type="expression" dxfId="2990" priority="297">
      <formula>AND(OR(K63&gt;0,#REF!&gt;0),#REF!=1)</formula>
    </cfRule>
  </conditionalFormatting>
  <conditionalFormatting sqref="V63:Z64">
    <cfRule type="expression" dxfId="2989" priority="298">
      <formula>AND(OR(F63&gt;0,#REF!&gt;0),CC63=1)</formula>
    </cfRule>
  </conditionalFormatting>
  <conditionalFormatting sqref="AB65:AB66">
    <cfRule type="expression" dxfId="2988" priority="293">
      <formula>AND(OR(L65&gt;0,#REF!&gt;0),CH65=1)</formula>
    </cfRule>
  </conditionalFormatting>
  <conditionalFormatting sqref="AA65:AA66">
    <cfRule type="expression" dxfId="2987" priority="294">
      <formula>AND(OR(K65&gt;0,#REF!&gt;0),#REF!=1)</formula>
    </cfRule>
  </conditionalFormatting>
  <conditionalFormatting sqref="V65:Z66">
    <cfRule type="expression" dxfId="2986" priority="295">
      <formula>AND(OR(F65&gt;0,#REF!&gt;0),CC65=1)</formula>
    </cfRule>
  </conditionalFormatting>
  <conditionalFormatting sqref="AB67:AB68">
    <cfRule type="expression" dxfId="2985" priority="290">
      <formula>AND(OR(L67&gt;0,#REF!&gt;0),CH67=1)</formula>
    </cfRule>
  </conditionalFormatting>
  <conditionalFormatting sqref="AA67:AA68">
    <cfRule type="expression" dxfId="2984" priority="291">
      <formula>AND(OR(K67&gt;0,#REF!&gt;0),#REF!=1)</formula>
    </cfRule>
  </conditionalFormatting>
  <conditionalFormatting sqref="V67:Z68">
    <cfRule type="expression" dxfId="2983" priority="292">
      <formula>AND(OR(F67&gt;0,#REF!&gt;0),CC67=1)</formula>
    </cfRule>
  </conditionalFormatting>
  <conditionalFormatting sqref="AB69:AB70">
    <cfRule type="expression" dxfId="2982" priority="287">
      <formula>AND(OR(L69&gt;0,#REF!&gt;0),CH69=1)</formula>
    </cfRule>
  </conditionalFormatting>
  <conditionalFormatting sqref="AA69:AA70">
    <cfRule type="expression" dxfId="2981" priority="288">
      <formula>AND(OR(K69&gt;0,#REF!&gt;0),#REF!=1)</formula>
    </cfRule>
  </conditionalFormatting>
  <conditionalFormatting sqref="V69:Z70">
    <cfRule type="expression" dxfId="2980" priority="289">
      <formula>AND(OR(F69&gt;0,#REF!&gt;0),CC69=1)</formula>
    </cfRule>
  </conditionalFormatting>
  <conditionalFormatting sqref="P73:Q73">
    <cfRule type="cellIs" dxfId="2979" priority="286" operator="greaterThan">
      <formula>1.875</formula>
    </cfRule>
  </conditionalFormatting>
  <conditionalFormatting sqref="I9:I10">
    <cfRule type="cellIs" dxfId="2978" priority="285" operator="equal">
      <formula>0</formula>
    </cfRule>
  </conditionalFormatting>
  <conditionalFormatting sqref="K9:K10">
    <cfRule type="cellIs" dxfId="2977" priority="284" operator="equal">
      <formula>0</formula>
    </cfRule>
  </conditionalFormatting>
  <conditionalFormatting sqref="I11:I70">
    <cfRule type="cellIs" dxfId="2976" priority="283" operator="equal">
      <formula>0</formula>
    </cfRule>
  </conditionalFormatting>
  <conditionalFormatting sqref="K11:K70">
    <cfRule type="cellIs" dxfId="2975" priority="282" operator="equal">
      <formula>0</formula>
    </cfRule>
  </conditionalFormatting>
  <conditionalFormatting sqref="O65:O70">
    <cfRule type="expression" dxfId="2974" priority="281">
      <formula>MONTH($A65)&lt;&gt;$AA$2</formula>
    </cfRule>
  </conditionalFormatting>
  <conditionalFormatting sqref="P9:U10">
    <cfRule type="expression" dxfId="2973" priority="92">
      <formula>$CN9&gt;1.875</formula>
    </cfRule>
    <cfRule type="expression" dxfId="2972" priority="93">
      <formula>$CO9&gt;13.334</formula>
    </cfRule>
    <cfRule type="expression" dxfId="2971" priority="94">
      <formula>$CN9&gt;1.459</formula>
    </cfRule>
  </conditionalFormatting>
  <conditionalFormatting sqref="P11:U12">
    <cfRule type="expression" dxfId="2970" priority="89">
      <formula>$CN11&gt;1.875</formula>
    </cfRule>
    <cfRule type="expression" dxfId="2969" priority="90">
      <formula>$CO11&gt;13.334</formula>
    </cfRule>
    <cfRule type="expression" dxfId="2968" priority="91">
      <formula>$CN11&gt;1.459</formula>
    </cfRule>
  </conditionalFormatting>
  <conditionalFormatting sqref="P13:U14">
    <cfRule type="expression" dxfId="2967" priority="86">
      <formula>$CN13&gt;1.875</formula>
    </cfRule>
    <cfRule type="expression" dxfId="2966" priority="87">
      <formula>$CO13&gt;13.334</formula>
    </cfRule>
    <cfRule type="expression" dxfId="2965" priority="88">
      <formula>$CN13&gt;1.459</formula>
    </cfRule>
  </conditionalFormatting>
  <conditionalFormatting sqref="P15:U16">
    <cfRule type="expression" dxfId="2964" priority="83">
      <formula>$CN15&gt;1.875</formula>
    </cfRule>
    <cfRule type="expression" dxfId="2963" priority="84">
      <formula>$CO15&gt;13.334</formula>
    </cfRule>
    <cfRule type="expression" dxfId="2962" priority="85">
      <formula>$CN15&gt;1.459</formula>
    </cfRule>
  </conditionalFormatting>
  <conditionalFormatting sqref="P17:U18">
    <cfRule type="expression" dxfId="2961" priority="80">
      <formula>$CN17&gt;1.875</formula>
    </cfRule>
    <cfRule type="expression" dxfId="2960" priority="81">
      <formula>$CO17&gt;13.334</formula>
    </cfRule>
    <cfRule type="expression" dxfId="2959" priority="82">
      <formula>$CN17&gt;1.459</formula>
    </cfRule>
  </conditionalFormatting>
  <conditionalFormatting sqref="P19:U20">
    <cfRule type="expression" dxfId="2958" priority="77">
      <formula>$CN19&gt;1.875</formula>
    </cfRule>
    <cfRule type="expression" dxfId="2957" priority="78">
      <formula>$CO19&gt;13.334</formula>
    </cfRule>
    <cfRule type="expression" dxfId="2956" priority="79">
      <formula>$CN19&gt;1.459</formula>
    </cfRule>
  </conditionalFormatting>
  <conditionalFormatting sqref="P21:U22">
    <cfRule type="expression" dxfId="2955" priority="74">
      <formula>$CN21&gt;1.875</formula>
    </cfRule>
    <cfRule type="expression" dxfId="2954" priority="75">
      <formula>$CO21&gt;13.334</formula>
    </cfRule>
    <cfRule type="expression" dxfId="2953" priority="76">
      <formula>$CN21&gt;1.459</formula>
    </cfRule>
  </conditionalFormatting>
  <conditionalFormatting sqref="P23:U24">
    <cfRule type="expression" dxfId="2952" priority="71">
      <formula>$CN23&gt;1.875</formula>
    </cfRule>
    <cfRule type="expression" dxfId="2951" priority="72">
      <formula>$CO23&gt;13.334</formula>
    </cfRule>
    <cfRule type="expression" dxfId="2950" priority="73">
      <formula>$CN23&gt;1.459</formula>
    </cfRule>
  </conditionalFormatting>
  <conditionalFormatting sqref="P25:U26">
    <cfRule type="expression" dxfId="2949" priority="68">
      <formula>$CN25&gt;1.875</formula>
    </cfRule>
    <cfRule type="expression" dxfId="2948" priority="69">
      <formula>$CO25&gt;13.334</formula>
    </cfRule>
    <cfRule type="expression" dxfId="2947" priority="70">
      <formula>$CN25&gt;1.459</formula>
    </cfRule>
  </conditionalFormatting>
  <conditionalFormatting sqref="P27:U28">
    <cfRule type="expression" dxfId="2946" priority="65">
      <formula>$CN27&gt;1.875</formula>
    </cfRule>
    <cfRule type="expression" dxfId="2945" priority="66">
      <formula>$CO27&gt;13.334</formula>
    </cfRule>
    <cfRule type="expression" dxfId="2944" priority="67">
      <formula>$CN27&gt;1.459</formula>
    </cfRule>
  </conditionalFormatting>
  <conditionalFormatting sqref="P29:U30">
    <cfRule type="expression" dxfId="2943" priority="62">
      <formula>$CN29&gt;1.875</formula>
    </cfRule>
    <cfRule type="expression" dxfId="2942" priority="63">
      <formula>$CO29&gt;13.334</formula>
    </cfRule>
    <cfRule type="expression" dxfId="2941" priority="64">
      <formula>$CN29&gt;1.459</formula>
    </cfRule>
  </conditionalFormatting>
  <conditionalFormatting sqref="P31:U32">
    <cfRule type="expression" dxfId="2940" priority="59">
      <formula>$CN31&gt;1.875</formula>
    </cfRule>
    <cfRule type="expression" dxfId="2939" priority="60">
      <formula>$CO31&gt;13.334</formula>
    </cfRule>
    <cfRule type="expression" dxfId="2938" priority="61">
      <formula>$CN31&gt;1.459</formula>
    </cfRule>
  </conditionalFormatting>
  <conditionalFormatting sqref="P33:U34">
    <cfRule type="expression" dxfId="2937" priority="56">
      <formula>$CN33&gt;1.875</formula>
    </cfRule>
    <cfRule type="expression" dxfId="2936" priority="57">
      <formula>$CO33&gt;13.334</formula>
    </cfRule>
    <cfRule type="expression" dxfId="2935" priority="58">
      <formula>$CN33&gt;1.459</formula>
    </cfRule>
  </conditionalFormatting>
  <conditionalFormatting sqref="P35:U36">
    <cfRule type="expression" dxfId="2934" priority="53">
      <formula>$CN35&gt;1.875</formula>
    </cfRule>
    <cfRule type="expression" dxfId="2933" priority="54">
      <formula>$CO35&gt;13.334</formula>
    </cfRule>
    <cfRule type="expression" dxfId="2932" priority="55">
      <formula>$CN35&gt;1.459</formula>
    </cfRule>
  </conditionalFormatting>
  <conditionalFormatting sqref="P37:U38">
    <cfRule type="expression" dxfId="2931" priority="50">
      <formula>$CN37&gt;1.875</formula>
    </cfRule>
    <cfRule type="expression" dxfId="2930" priority="51">
      <formula>$CO37&gt;13.334</formula>
    </cfRule>
    <cfRule type="expression" dxfId="2929" priority="52">
      <formula>$CN37&gt;1.459</formula>
    </cfRule>
  </conditionalFormatting>
  <conditionalFormatting sqref="P39:U40">
    <cfRule type="expression" dxfId="2928" priority="47">
      <formula>$CN39&gt;1.875</formula>
    </cfRule>
    <cfRule type="expression" dxfId="2927" priority="48">
      <formula>$CO39&gt;13.334</formula>
    </cfRule>
    <cfRule type="expression" dxfId="2926" priority="49">
      <formula>$CN39&gt;1.459</formula>
    </cfRule>
  </conditionalFormatting>
  <conditionalFormatting sqref="P41:U42">
    <cfRule type="expression" dxfId="2925" priority="44">
      <formula>$CN41&gt;1.875</formula>
    </cfRule>
    <cfRule type="expression" dxfId="2924" priority="45">
      <formula>$CO41&gt;13.334</formula>
    </cfRule>
    <cfRule type="expression" dxfId="2923" priority="46">
      <formula>$CN41&gt;1.459</formula>
    </cfRule>
  </conditionalFormatting>
  <conditionalFormatting sqref="P43:U44">
    <cfRule type="expression" dxfId="2922" priority="41">
      <formula>$CN43&gt;1.875</formula>
    </cfRule>
    <cfRule type="expression" dxfId="2921" priority="42">
      <formula>$CO43&gt;13.334</formula>
    </cfRule>
    <cfRule type="expression" dxfId="2920" priority="43">
      <formula>$CN43&gt;1.459</formula>
    </cfRule>
  </conditionalFormatting>
  <conditionalFormatting sqref="P45:U46">
    <cfRule type="expression" dxfId="2919" priority="38">
      <formula>$CN45&gt;1.875</formula>
    </cfRule>
    <cfRule type="expression" dxfId="2918" priority="39">
      <formula>$CO45&gt;13.334</formula>
    </cfRule>
    <cfRule type="expression" dxfId="2917" priority="40">
      <formula>$CN45&gt;1.459</formula>
    </cfRule>
  </conditionalFormatting>
  <conditionalFormatting sqref="P47:U48">
    <cfRule type="expression" dxfId="2916" priority="35">
      <formula>$CN47&gt;1.875</formula>
    </cfRule>
    <cfRule type="expression" dxfId="2915" priority="36">
      <formula>$CO47&gt;13.334</formula>
    </cfRule>
    <cfRule type="expression" dxfId="2914" priority="37">
      <formula>$CN47&gt;1.459</formula>
    </cfRule>
  </conditionalFormatting>
  <conditionalFormatting sqref="P49:U50">
    <cfRule type="expression" dxfId="2913" priority="32">
      <formula>$CN49&gt;1.875</formula>
    </cfRule>
    <cfRule type="expression" dxfId="2912" priority="33">
      <formula>$CO49&gt;13.334</formula>
    </cfRule>
    <cfRule type="expression" dxfId="2911" priority="34">
      <formula>$CN49&gt;1.459</formula>
    </cfRule>
  </conditionalFormatting>
  <conditionalFormatting sqref="P51:U52">
    <cfRule type="expression" dxfId="2910" priority="29">
      <formula>$CN51&gt;1.875</formula>
    </cfRule>
    <cfRule type="expression" dxfId="2909" priority="30">
      <formula>$CO51&gt;13.334</formula>
    </cfRule>
    <cfRule type="expression" dxfId="2908" priority="31">
      <formula>$CN51&gt;1.459</formula>
    </cfRule>
  </conditionalFormatting>
  <conditionalFormatting sqref="P53:U54">
    <cfRule type="expression" dxfId="2907" priority="26">
      <formula>$CN53&gt;1.875</formula>
    </cfRule>
    <cfRule type="expression" dxfId="2906" priority="27">
      <formula>$CO53&gt;13.334</formula>
    </cfRule>
    <cfRule type="expression" dxfId="2905" priority="28">
      <formula>$CN53&gt;1.459</formula>
    </cfRule>
  </conditionalFormatting>
  <conditionalFormatting sqref="P55:U56">
    <cfRule type="expression" dxfId="2904" priority="23">
      <formula>$CN55&gt;1.875</formula>
    </cfRule>
    <cfRule type="expression" dxfId="2903" priority="24">
      <formula>$CO55&gt;13.334</formula>
    </cfRule>
    <cfRule type="expression" dxfId="2902" priority="25">
      <formula>$CN55&gt;1.459</formula>
    </cfRule>
  </conditionalFormatting>
  <conditionalFormatting sqref="P57:U58">
    <cfRule type="expression" dxfId="2901" priority="20">
      <formula>$CN57&gt;1.875</formula>
    </cfRule>
    <cfRule type="expression" dxfId="2900" priority="21">
      <formula>$CO57&gt;13.334</formula>
    </cfRule>
    <cfRule type="expression" dxfId="2899" priority="22">
      <formula>$CN57&gt;1.459</formula>
    </cfRule>
  </conditionalFormatting>
  <conditionalFormatting sqref="P59:U60">
    <cfRule type="expression" dxfId="2898" priority="17">
      <formula>$CN59&gt;1.875</formula>
    </cfRule>
    <cfRule type="expression" dxfId="2897" priority="18">
      <formula>$CO59&gt;13.334</formula>
    </cfRule>
    <cfRule type="expression" dxfId="2896" priority="19">
      <formula>$CN59&gt;1.459</formula>
    </cfRule>
  </conditionalFormatting>
  <conditionalFormatting sqref="P61:U62">
    <cfRule type="expression" dxfId="2895" priority="14">
      <formula>$CN61&gt;1.875</formula>
    </cfRule>
    <cfRule type="expression" dxfId="2894" priority="15">
      <formula>$CO61&gt;13.334</formula>
    </cfRule>
    <cfRule type="expression" dxfId="2893" priority="16">
      <formula>$CN61&gt;1.459</formula>
    </cfRule>
  </conditionalFormatting>
  <conditionalFormatting sqref="P63:U64">
    <cfRule type="expression" dxfId="2892" priority="11">
      <formula>$CN63&gt;1.875</formula>
    </cfRule>
    <cfRule type="expression" dxfId="2891" priority="12">
      <formula>$CO63&gt;13.334</formula>
    </cfRule>
    <cfRule type="expression" dxfId="2890" priority="13">
      <formula>$CN63&gt;1.459</formula>
    </cfRule>
  </conditionalFormatting>
  <conditionalFormatting sqref="P65:U66">
    <cfRule type="expression" dxfId="2889" priority="8">
      <formula>$CN65&gt;1.875</formula>
    </cfRule>
    <cfRule type="expression" dxfId="2888" priority="9">
      <formula>$CO65&gt;13.334</formula>
    </cfRule>
    <cfRule type="expression" dxfId="2887" priority="10">
      <formula>$CN65&gt;1.459</formula>
    </cfRule>
  </conditionalFormatting>
  <conditionalFormatting sqref="P67:U68">
    <cfRule type="expression" dxfId="2886" priority="5">
      <formula>$CN67&gt;1.875</formula>
    </cfRule>
    <cfRule type="expression" dxfId="2885" priority="6">
      <formula>$CO67&gt;13.334</formula>
    </cfRule>
    <cfRule type="expression" dxfId="2884" priority="7">
      <formula>$CN67&gt;1.459</formula>
    </cfRule>
  </conditionalFormatting>
  <conditionalFormatting sqref="P69:U70">
    <cfRule type="expression" dxfId="2883" priority="2">
      <formula>$CN69&gt;1.875</formula>
    </cfRule>
    <cfRule type="expression" dxfId="2882" priority="3">
      <formula>$CO69&gt;13.334</formula>
    </cfRule>
    <cfRule type="expression" dxfId="2881" priority="4">
      <formula>$CN69&gt;1.459</formula>
    </cfRule>
  </conditionalFormatting>
  <conditionalFormatting sqref="P78:V78">
    <cfRule type="expression" dxfId="288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860331BD-3A8A-4268-BC17-3F64595A316D}">
          <x14:formula1>
            <xm:f>始業時刻リスト!$A$1:$A$12</xm:f>
          </x14:formula1>
          <xm:sqref>E69 E43 E13 E15 E35 E23 E19 E53 E37 E21 E29 E31 E27 E63 E47 E65 E17 E61 E45 E49 E41 E67 E51 E55 E57 E33 E25 E11 E39 E59 E9</xm:sqref>
        </x14:dataValidation>
        <x14:dataValidation type="list" allowBlank="1" showInputMessage="1" xr:uid="{628577A2-9BDB-4D32-8E38-C99B56812DAE}">
          <x14:formula1>
            <xm:f>始業時刻リスト!$A$1:$A$14</xm:f>
          </x14:formula1>
          <xm:sqref>D41 D11 D13 D15 D17 D19 D21 D23 D25 D27 D29 D31 D33 D69 D35 D37 D39 D43 D45 D47 D49 D51 D53 D55 D57 D59 D61 D63 D65 D67 D9</xm:sqref>
        </x14:dataValidation>
        <x14:dataValidation type="list" allowBlank="1" showInputMessage="1" xr:uid="{E67A3D41-3959-4957-BBC2-9EB7BD767D2A}">
          <x14:formula1>
            <xm:f>休暇等リスト!$A$1:$A$14</xm:f>
          </x14:formula1>
          <xm:sqref>I9:I70 K9:K70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6A6C0-2322-410D-996B-989BE86507EA}">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13" sqref="E13"/>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8</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45139</v>
      </c>
      <c r="B9" s="362" t="str">
        <f>TEXT(A9,"aaa")</f>
        <v>火</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'７月 '!CO69+CN9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45140</v>
      </c>
      <c r="B11" s="341" t="str">
        <f t="shared" ref="B11" si="17">TEXT(A11,"aaa")</f>
        <v>水</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f>IF(BP11=1,"",VLOOKUP(B11,職員情報!$1:$1048576,4,FALSE))</f>
        <v>0</v>
      </c>
      <c r="N11" s="349">
        <f>IF(BP11=1,"",VLOOKUP(B11,職員情報!$1:$1048576,5,FALSE))</f>
        <v>0</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f>IF(AND(VLOOKUP(B11,職員情報!$1:$1048576,29,FALSE)=2,BP11="",BR11=""),2,"")</f>
        <v>2</v>
      </c>
      <c r="BP11" s="243" t="str">
        <f t="shared" ref="BP11" si="46">IF(AND(BQ11=1,BR11=""),1,"")</f>
        <v/>
      </c>
      <c r="BQ11" s="227" t="str">
        <f>IF(OR(WEEKDAY(A11)=1,AND(WEEKDAY(A11)=7,職員情報!$B$14=""),COUNTIF(休日!$A:$B,A11)=1,BW11=1),1,"")</f>
        <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0</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45141</v>
      </c>
      <c r="B13" s="341" t="str">
        <f t="shared" ref="B13" si="59">TEXT(A13,"aaa")</f>
        <v>木</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f>IF(BP13=1,"",VLOOKUP(B13,職員情報!$1:$1048576,4,FALSE))</f>
        <v>0</v>
      </c>
      <c r="N13" s="349">
        <f>IF(BP13=1,"",VLOOKUP(B13,職員情報!$1:$1048576,5,FALSE))</f>
        <v>0</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f>IF(AND(VLOOKUP(B13,職員情報!$1:$1048576,29,FALSE)=2,BP13="",BR13=""),2,"")</f>
        <v>2</v>
      </c>
      <c r="BP13" s="243" t="str">
        <f t="shared" ref="BP13" si="87">IF(AND(BQ13=1,BR13=""),1,"")</f>
        <v/>
      </c>
      <c r="BQ13" s="227" t="str">
        <f>IF(OR(WEEKDAY(A13)=1,AND(WEEKDAY(A13)=7,職員情報!$B$14=""),COUNTIF(休日!$A:$B,A13)=1,BW13=1),1,"")</f>
        <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0</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45142</v>
      </c>
      <c r="B15" s="341" t="str">
        <f t="shared" ref="B15" si="104">TEXT(A15,"aaa")</f>
        <v>金</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45143</v>
      </c>
      <c r="B17" s="341" t="str">
        <f t="shared" ref="B17" si="151">TEXT(A17,"aaa")</f>
        <v>土</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t="str">
        <f>IF(BP17=1,"",VLOOKUP(B17,職員情報!$1:$1048576,4,FALSE))</f>
        <v/>
      </c>
      <c r="N17" s="349" t="str">
        <f>IF(BP17=1,"",VLOOKUP(B17,職員情報!$1:$1048576,5,FALSE))</f>
        <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t="str">
        <f>IF(AND(VLOOKUP(B17,職員情報!$1:$1048576,29,FALSE)=2,BP17="",BR17=""),2,"")</f>
        <v/>
      </c>
      <c r="BP17" s="243">
        <f t="shared" ref="BP17" si="183">IF(AND(BQ17=1,BR17=""),1,"")</f>
        <v>1</v>
      </c>
      <c r="BQ17" s="227">
        <f>IF(OR(WEEKDAY(A17)=1,AND(WEEKDAY(A17)=7,職員情報!$B$14=""),COUNTIF(休日!$A:$B,A17)=1,BW17=1),1,"")</f>
        <v>1</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1</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45144</v>
      </c>
      <c r="B19" s="341" t="str">
        <f t="shared" ref="B19" si="200">TEXT(A19,"aaa")</f>
        <v>日</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t="str">
        <f>IF(BP19=1,"",VLOOKUP(B19,職員情報!$1:$1048576,4,FALSE))</f>
        <v/>
      </c>
      <c r="N19" s="349" t="str">
        <f>IF(BP19=1,"",VLOOKUP(B19,職員情報!$1:$1048576,5,FALSE))</f>
        <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t="str">
        <f>IF(AND(VLOOKUP(B19,職員情報!$1:$1048576,29,FALSE)=2,BP19="",BR19=""),2,"")</f>
        <v/>
      </c>
      <c r="BP19" s="243">
        <f t="shared" ref="BP19" si="229">IF(AND(BQ19=1,BR19=""),1,"")</f>
        <v>1</v>
      </c>
      <c r="BQ19" s="227">
        <f>IF(OR(WEEKDAY(A19)=1,AND(WEEKDAY(A19)=7,職員情報!$B$14=""),COUNTIF(休日!$A:$B,A19)=1,BW19=1),1,"")</f>
        <v>1</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1</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45145</v>
      </c>
      <c r="B21" s="341" t="str">
        <f t="shared" ref="B21" si="245">TEXT(A21,"aaa")</f>
        <v>月</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45146</v>
      </c>
      <c r="B23" s="341" t="str">
        <f t="shared" ref="B23" si="293">TEXT(A23,"aaa")</f>
        <v>火</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45147</v>
      </c>
      <c r="B25" s="341" t="str">
        <f t="shared" ref="B25" si="342">TEXT(A25,"aaa")</f>
        <v>水</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f>IF(BP25=1,"",VLOOKUP(B25,職員情報!$1:$1048576,4,FALSE))</f>
        <v>0</v>
      </c>
      <c r="N25" s="349">
        <f>IF(BP25=1,"",VLOOKUP(B25,職員情報!$1:$1048576,5,FALSE))</f>
        <v>0</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f>IF(AND(VLOOKUP(B25,職員情報!$1:$1048576,29,FALSE)=2,BP25="",BR25=""),2,"")</f>
        <v>2</v>
      </c>
      <c r="BP25" s="243" t="str">
        <f t="shared" ref="BP25" si="374">IF(AND(BQ25=1,BR25=""),1,"")</f>
        <v/>
      </c>
      <c r="BQ25" s="227" t="str">
        <f>IF(OR(WEEKDAY(A25)=1,AND(WEEKDAY(A25)=7,職員情報!$B$14=""),COUNTIF(休日!$A:$B,A25)=1,BW25=1),1,"")</f>
        <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0</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45148</v>
      </c>
      <c r="B27" s="341" t="str">
        <f t="shared" ref="B27" si="391">TEXT(A27,"aaa")</f>
        <v>木</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f>IF(BP27=1,"",VLOOKUP(B27,職員情報!$1:$1048576,4,FALSE))</f>
        <v>0</v>
      </c>
      <c r="N27" s="349">
        <f>IF(BP27=1,"",VLOOKUP(B27,職員情報!$1:$1048576,5,FALSE))</f>
        <v>0</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f>IF(AND(VLOOKUP(B27,職員情報!$1:$1048576,29,FALSE)=2,BP27="",BR27=""),2,"")</f>
        <v>2</v>
      </c>
      <c r="BP27" s="243" t="str">
        <f t="shared" ref="BP27" si="423">IF(AND(BQ27=1,BR27=""),1,"")</f>
        <v/>
      </c>
      <c r="BQ27" s="227" t="str">
        <f>IF(OR(WEEKDAY(A27)=1,AND(WEEKDAY(A27)=7,職員情報!$B$14=""),COUNTIF(休日!$A:$B,A27)=1,BW27=1),1,"")</f>
        <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0</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45149</v>
      </c>
      <c r="B29" s="341" t="str">
        <f t="shared" ref="B29" si="440">TEXT(A29,"aaa")</f>
        <v>金</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t="str">
        <f>IF(BP29=1,"",VLOOKUP(B29,職員情報!$1:$1048576,4,FALSE))</f>
        <v/>
      </c>
      <c r="N29" s="349" t="str">
        <f>IF(BP29=1,"",VLOOKUP(B29,職員情報!$1:$1048576,5,FALSE))</f>
        <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t="str">
        <f>IF(AND(VLOOKUP(B29,職員情報!$1:$1048576,29,FALSE)=2,BP29="",BR29=""),2,"")</f>
        <v/>
      </c>
      <c r="BP29" s="243">
        <f t="shared" ref="BP29" si="471">IF(AND(BQ29=1,BR29=""),1,"")</f>
        <v>1</v>
      </c>
      <c r="BQ29" s="227">
        <f>IF(OR(WEEKDAY(A29)=1,AND(WEEKDAY(A29)=7,職員情報!$B$14=""),COUNTIF(休日!$A:$B,A29)=1,BW29=1),1,"")</f>
        <v>1</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1</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45150</v>
      </c>
      <c r="B31" s="341" t="str">
        <f t="shared" ref="B31" si="488">TEXT(A31,"aaa")</f>
        <v>土</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t="str">
        <f>IF(BP31=1,"",VLOOKUP(B31,職員情報!$1:$1048576,4,FALSE))</f>
        <v/>
      </c>
      <c r="N31" s="349" t="str">
        <f>IF(BP31=1,"",VLOOKUP(B31,職員情報!$1:$1048576,5,FALSE))</f>
        <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t="str">
        <f>IF(AND(VLOOKUP(B31,職員情報!$1:$1048576,29,FALSE)=2,BP31="",BR31=""),2,"")</f>
        <v/>
      </c>
      <c r="BP31" s="243">
        <f t="shared" ref="BP31" si="520">IF(AND(BQ31=1,BR31=""),1,"")</f>
        <v>1</v>
      </c>
      <c r="BQ31" s="227">
        <f>IF(OR(WEEKDAY(A31)=1,AND(WEEKDAY(A31)=7,職員情報!$B$14=""),COUNTIF(休日!$A:$B,A31)=1,BW31=1),1,"")</f>
        <v>1</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1</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45151</v>
      </c>
      <c r="B33" s="341" t="str">
        <f t="shared" ref="B33" si="537">TEXT(A33,"aaa")</f>
        <v>日</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t="str">
        <f>IF(BP33=1,"",VLOOKUP(B33,職員情報!$1:$1048576,4,FALSE))</f>
        <v/>
      </c>
      <c r="N33" s="349" t="str">
        <f>IF(BP33=1,"",VLOOKUP(B33,職員情報!$1:$1048576,5,FALSE))</f>
        <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t="str">
        <f>IF(AND(VLOOKUP(B33,職員情報!$1:$1048576,29,FALSE)=2,BP33="",BR33=""),2,"")</f>
        <v/>
      </c>
      <c r="BP33" s="243">
        <f t="shared" ref="BP33" si="569">IF(AND(BQ33=1,BR33=""),1,"")</f>
        <v>1</v>
      </c>
      <c r="BQ33" s="227">
        <f>IF(OR(WEEKDAY(A33)=1,AND(WEEKDAY(A33)=7,職員情報!$B$14=""),COUNTIF(休日!$A:$B,A33)=1,BW33=1),1,"")</f>
        <v>1</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1</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45152</v>
      </c>
      <c r="B35" s="341" t="str">
        <f t="shared" ref="B35" si="586">TEXT(A35,"aaa")</f>
        <v>月</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45153</v>
      </c>
      <c r="B37" s="341" t="str">
        <f t="shared" ref="B37" si="634">TEXT(A37,"aaa")</f>
        <v>火</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45154</v>
      </c>
      <c r="B39" s="341" t="str">
        <f t="shared" ref="B39" si="682">TEXT(A39,"aaa")</f>
        <v>水</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f>IF(BP39=1,"",VLOOKUP(B39,職員情報!$1:$1048576,4,FALSE))</f>
        <v>0</v>
      </c>
      <c r="N39" s="349">
        <f>IF(BP39=1,"",VLOOKUP(B39,職員情報!$1:$1048576,5,FALSE))</f>
        <v>0</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f>IF(AND(VLOOKUP(B39,職員情報!$1:$1048576,29,FALSE)=2,BP39="",BR39=""),2,"")</f>
        <v>2</v>
      </c>
      <c r="BP39" s="243" t="str">
        <f t="shared" ref="BP39" si="714">IF(AND(BQ39=1,BR39=""),1,"")</f>
        <v/>
      </c>
      <c r="BQ39" s="227" t="str">
        <f>IF(OR(WEEKDAY(A39)=1,AND(WEEKDAY(A39)=7,職員情報!$B$14=""),COUNTIF(休日!$A:$B,A39)=1,BW39=1),1,"")</f>
        <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0</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45155</v>
      </c>
      <c r="B41" s="341" t="str">
        <f t="shared" ref="B41" si="731">TEXT(A41,"aaa")</f>
        <v>木</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f>IF(BP41=1,"",VLOOKUP(B41,職員情報!$1:$1048576,4,FALSE))</f>
        <v>0</v>
      </c>
      <c r="N41" s="349">
        <f>IF(BP41=1,"",VLOOKUP(B41,職員情報!$1:$1048576,5,FALSE))</f>
        <v>0</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f>IF(AND(VLOOKUP(B41,職員情報!$1:$1048576,29,FALSE)=2,BP41="",BR41=""),2,"")</f>
        <v>2</v>
      </c>
      <c r="BP41" s="243" t="str">
        <f t="shared" ref="BP41" si="763">IF(AND(BQ41=1,BR41=""),1,"")</f>
        <v/>
      </c>
      <c r="BQ41" s="227" t="str">
        <f>IF(OR(WEEKDAY(A41)=1,AND(WEEKDAY(A41)=7,職員情報!$B$14=""),COUNTIF(休日!$A:$B,A41)=1,BW41=1),1,"")</f>
        <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0</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45156</v>
      </c>
      <c r="B43" s="341" t="str">
        <f t="shared" ref="B43" si="780">TEXT(A43,"aaa")</f>
        <v>金</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45157</v>
      </c>
      <c r="B45" s="341" t="str">
        <f t="shared" ref="B45" si="829">TEXT(A45,"aaa")</f>
        <v>土</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t="str">
        <f>IF(BP45=1,"",VLOOKUP(B45,職員情報!$1:$1048576,4,FALSE))</f>
        <v/>
      </c>
      <c r="N45" s="349" t="str">
        <f>IF(BP45=1,"",VLOOKUP(B45,職員情報!$1:$1048576,5,FALSE))</f>
        <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t="str">
        <f>IF(AND(VLOOKUP(B45,職員情報!$1:$1048576,29,FALSE)=2,BP45="",BR45=""),2,"")</f>
        <v/>
      </c>
      <c r="BP45" s="243">
        <f t="shared" ref="BP45" si="861">IF(AND(BQ45=1,BR45=""),1,"")</f>
        <v>1</v>
      </c>
      <c r="BQ45" s="227">
        <f>IF(OR(WEEKDAY(A45)=1,AND(WEEKDAY(A45)=7,職員情報!$B$14=""),COUNTIF(休日!$A:$B,A45)=1,BW45=1),1,"")</f>
        <v>1</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1</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45158</v>
      </c>
      <c r="B47" s="341" t="str">
        <f t="shared" ref="B47" si="878">TEXT(A47,"aaa")</f>
        <v>日</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t="str">
        <f>IF(BP47=1,"",VLOOKUP(B47,職員情報!$1:$1048576,4,FALSE))</f>
        <v/>
      </c>
      <c r="N47" s="349" t="str">
        <f>IF(BP47=1,"",VLOOKUP(B47,職員情報!$1:$1048576,5,FALSE))</f>
        <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t="str">
        <f>IF(AND(VLOOKUP(B47,職員情報!$1:$1048576,29,FALSE)=2,BP47="",BR47=""),2,"")</f>
        <v/>
      </c>
      <c r="BP47" s="243">
        <f t="shared" ref="BP47" si="910">IF(AND(BQ47=1,BR47=""),1,"")</f>
        <v>1</v>
      </c>
      <c r="BQ47" s="227">
        <f>IF(OR(WEEKDAY(A47)=1,AND(WEEKDAY(A47)=7,職員情報!$B$14=""),COUNTIF(休日!$A:$B,A47)=1,BW47=1),1,"")</f>
        <v>1</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1</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45159</v>
      </c>
      <c r="B49" s="341" t="str">
        <f t="shared" ref="B49" si="927">TEXT(A49,"aaa")</f>
        <v>月</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45160</v>
      </c>
      <c r="B51" s="341" t="str">
        <f t="shared" ref="B51" si="976">TEXT(A51,"aaa")</f>
        <v>火</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45161</v>
      </c>
      <c r="B53" s="341" t="str">
        <f t="shared" ref="B53" si="1025">TEXT(A53,"aaa")</f>
        <v>水</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f>IF(BP53=1,"",VLOOKUP(B53,職員情報!$1:$1048576,4,FALSE))</f>
        <v>0</v>
      </c>
      <c r="N53" s="349">
        <f>IF(BP53=1,"",VLOOKUP(B53,職員情報!$1:$1048576,5,FALSE))</f>
        <v>0</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f>IF(AND(VLOOKUP(B53,職員情報!$1:$1048576,29,FALSE)=2,BP53="",BR53=""),2,"")</f>
        <v>2</v>
      </c>
      <c r="BP53" s="243" t="str">
        <f t="shared" ref="BP53" si="1057">IF(AND(BQ53=1,BR53=""),1,"")</f>
        <v/>
      </c>
      <c r="BQ53" s="227" t="str">
        <f>IF(OR(WEEKDAY(A53)=1,AND(WEEKDAY(A53)=7,職員情報!$B$14=""),COUNTIF(休日!$A:$B,A53)=1,BW53=1),1,"")</f>
        <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0</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45162</v>
      </c>
      <c r="B55" s="341" t="str">
        <f t="shared" ref="B55" si="1073">TEXT(A55,"aaa")</f>
        <v>木</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f>IF(BP55=1,"",VLOOKUP(B55,職員情報!$1:$1048576,4,FALSE))</f>
        <v>0</v>
      </c>
      <c r="N55" s="349">
        <f>IF(BP55=1,"",VLOOKUP(B55,職員情報!$1:$1048576,5,FALSE))</f>
        <v>0</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f>IF(AND(VLOOKUP(B55,職員情報!$1:$1048576,29,FALSE)=2,BP55="",BR55=""),2,"")</f>
        <v>2</v>
      </c>
      <c r="BP55" s="243" t="str">
        <f t="shared" ref="BP55" si="1105">IF(AND(BQ55=1,BR55=""),1,"")</f>
        <v/>
      </c>
      <c r="BQ55" s="227" t="str">
        <f>IF(OR(WEEKDAY(A55)=1,AND(WEEKDAY(A55)=7,職員情報!$B$14=""),COUNTIF(休日!$A:$B,A55)=1,BW55=1),1,"")</f>
        <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0</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45163</v>
      </c>
      <c r="B57" s="341" t="str">
        <f t="shared" ref="B57" si="1122">TEXT(A57,"aaa")</f>
        <v>金</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45164</v>
      </c>
      <c r="B59" s="341" t="str">
        <f t="shared" ref="B59" si="1170">TEXT(A59,"aaa")</f>
        <v>土</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t="str">
        <f>IF(BP59=1,"",VLOOKUP(B59,職員情報!$1:$1048576,4,FALSE))</f>
        <v/>
      </c>
      <c r="N59" s="349" t="str">
        <f>IF(BP59=1,"",VLOOKUP(B59,職員情報!$1:$1048576,5,FALSE))</f>
        <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t="str">
        <f>IF(AND(VLOOKUP(B59,職員情報!$1:$1048576,29,FALSE)=2,BP59="",BR59=""),2,"")</f>
        <v/>
      </c>
      <c r="BP59" s="243">
        <f t="shared" ref="BP59" si="1202">IF(AND(BQ59=1,BR59=""),1,"")</f>
        <v>1</v>
      </c>
      <c r="BQ59" s="227">
        <f>IF(OR(WEEKDAY(A59)=1,AND(WEEKDAY(A59)=7,職員情報!$B$14=""),COUNTIF(休日!$A:$B,A59)=1,BW59=1),1,"")</f>
        <v>1</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1</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45165</v>
      </c>
      <c r="B61" s="341" t="str">
        <f t="shared" ref="B61" si="1219">TEXT(A61,"aaa")</f>
        <v>日</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t="str">
        <f>IF(BP61=1,"",VLOOKUP(B61,職員情報!$1:$1048576,4,FALSE))</f>
        <v/>
      </c>
      <c r="N61" s="349" t="str">
        <f>IF(BP61=1,"",VLOOKUP(B61,職員情報!$1:$1048576,5,FALSE))</f>
        <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t="str">
        <f>IF(AND(VLOOKUP(B61,職員情報!$1:$1048576,29,FALSE)=2,BP61="",BR61=""),2,"")</f>
        <v/>
      </c>
      <c r="BP61" s="243">
        <f t="shared" ref="BP61" si="1251">IF(AND(BQ61=1,BR61=""),1,"")</f>
        <v>1</v>
      </c>
      <c r="BQ61" s="227">
        <f>IF(OR(WEEKDAY(A61)=1,AND(WEEKDAY(A61)=7,職員情報!$B$14=""),COUNTIF(休日!$A:$B,A61)=1,BW61=1),1,"")</f>
        <v>1</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1</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45166</v>
      </c>
      <c r="B63" s="341" t="str">
        <f t="shared" ref="B63" si="1268">TEXT(A63,"aaa")</f>
        <v>月</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45167</v>
      </c>
      <c r="B65" s="341" t="str">
        <f t="shared" ref="B65" si="1317">TEXT(A65,"aaa")</f>
        <v>火</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45168</v>
      </c>
      <c r="B67" s="341" t="str">
        <f t="shared" ref="B67" si="1365">TEXT(A67,"aaa")</f>
        <v>水</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f>IF(BP67=1,"",VLOOKUP(B67,職員情報!$1:$1048576,4,FALSE))</f>
        <v>0</v>
      </c>
      <c r="N67" s="349">
        <f>IF(BP67=1,"",VLOOKUP(B67,職員情報!$1:$1048576,5,FALSE))</f>
        <v>0</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f>IF(AND(VLOOKUP(B67,職員情報!$1:$1048576,29,FALSE)=2,BP67="",BR67=""),2,"")</f>
        <v>2</v>
      </c>
      <c r="BP67" s="243" t="str">
        <f t="shared" ref="BP67" si="1395">IF(AND(BQ67=1,BR67=""),1,"")</f>
        <v/>
      </c>
      <c r="BQ67" s="227" t="str">
        <f>IF(OR(WEEKDAY(A67)=1,AND(WEEKDAY(A67)=7,職員情報!$B$14=""),COUNTIF(休日!$A:$B,A67)=1,BW67=1),1,"")</f>
        <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0</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45169</v>
      </c>
      <c r="B69" s="341" t="str">
        <f t="shared" ref="B69" si="1411">TEXT(A69,"aaa")</f>
        <v>木</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f>IF(BP69=1,"",VLOOKUP(B69,職員情報!$1:$1048576,4,FALSE))</f>
        <v>0</v>
      </c>
      <c r="N69" s="349">
        <f>IF(BP69=1,"",VLOOKUP(B69,職員情報!$1:$1048576,5,FALSE))</f>
        <v>0</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str">
        <f>IF(MONTH(A63)=MONTH(A63+3),IFERROR(IF(CM69=1,C70-C69,IF(C69="","",C70-C69-O69)),"×"))</f>
        <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0</v>
      </c>
      <c r="AV69" s="258">
        <f t="shared" ref="AV69" si="1429">IF(OR(AD69="",AD69="×"),0,IF(C69="",0,AD69-BG69-BJ69))</f>
        <v>0</v>
      </c>
      <c r="AW69" s="258" t="str">
        <f t="shared" ref="AW69" si="1430">IFERROR(IF(AD69="","",AD69*BT69),0)</f>
        <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f>IF(AND(VLOOKUP(B69,職員情報!$1:$1048576,29,FALSE)=2,BP69="",BR69=""),2,"")</f>
        <v>2</v>
      </c>
      <c r="BP69" s="243" t="str">
        <f>IF(A69="",1,IF(AND(BQ69=1,BR69=""),1,""))</f>
        <v/>
      </c>
      <c r="BQ69" s="227" t="str">
        <f>IF(OR(WEEKDAY(A69)=1,AND(WEEKDAY(A69)=7,職員情報!$B$14=""),COUNTIF(休日!$A:$B,A69)=1,BW69=1),1,"")</f>
        <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0</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0</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9</v>
      </c>
      <c r="P79" s="200"/>
      <c r="Q79" s="201"/>
      <c r="R79" s="201"/>
      <c r="S79" s="201"/>
      <c r="T79" s="201"/>
      <c r="U79" s="201"/>
      <c r="V79" s="201"/>
      <c r="X79" s="228" t="s">
        <v>196</v>
      </c>
      <c r="Y79" s="234"/>
    </row>
    <row r="80" spans="1:98">
      <c r="A80" s="103">
        <f>IF(A79&lt;13,A79,1)</f>
        <v>9</v>
      </c>
      <c r="P80" s="200"/>
      <c r="Q80" s="201"/>
      <c r="R80" s="201"/>
      <c r="S80" s="201"/>
      <c r="T80" s="201"/>
      <c r="U80" s="201"/>
      <c r="V80" s="201"/>
      <c r="X80" s="238">
        <f>AW71</f>
        <v>0</v>
      </c>
      <c r="Y80" s="234"/>
    </row>
    <row r="81" spans="1:25">
      <c r="A81" s="104">
        <f>DATE(Y$2,A80,1)</f>
        <v>45170</v>
      </c>
      <c r="P81" s="200"/>
      <c r="Q81" s="201"/>
      <c r="R81" s="201"/>
      <c r="S81" s="201"/>
      <c r="T81" s="201"/>
      <c r="U81" s="201"/>
      <c r="V81" s="201"/>
      <c r="X81" s="228" t="s">
        <v>197</v>
      </c>
      <c r="Y81" s="234"/>
    </row>
    <row r="82" spans="1:25">
      <c r="A82" s="104" t="str">
        <f>TEXT(YEAR(A81),"0000")&amp;TEXT(MONTH(A81),"00")</f>
        <v>202309</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職員情報!T22*AU77-'８月'!#REF!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IMyaINLdagUHV0hJq4xitknEjU+8/j5l4DOWDGXuTkqQ3pntCwI7NQitNq74LixYl0Er4FkF6OgHM4Q4h9FizA==" saltValue="f5kxRPLzEgTXlhHuB8W50w=="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2879" priority="542" operator="equal">
      <formula>0</formula>
    </cfRule>
  </conditionalFormatting>
  <conditionalFormatting sqref="N9:N10">
    <cfRule type="expression" dxfId="2878" priority="541">
      <formula>"AE=1"</formula>
    </cfRule>
  </conditionalFormatting>
  <conditionalFormatting sqref="N11:N20 N23:N42 N45:N68">
    <cfRule type="expression" dxfId="2877" priority="540">
      <formula>"AE=1"</formula>
    </cfRule>
  </conditionalFormatting>
  <conditionalFormatting sqref="N69:N70">
    <cfRule type="expression" dxfId="2876" priority="539">
      <formula>"AE=1"</formula>
    </cfRule>
  </conditionalFormatting>
  <conditionalFormatting sqref="D9:D10">
    <cfRule type="expression" dxfId="2875" priority="538">
      <formula>OR($BP$9=1,$BO$9=2)</formula>
    </cfRule>
  </conditionalFormatting>
  <conditionalFormatting sqref="N21:N22">
    <cfRule type="expression" dxfId="2874" priority="537">
      <formula>"AE=1"</formula>
    </cfRule>
  </conditionalFormatting>
  <conditionalFormatting sqref="F7:G7">
    <cfRule type="cellIs" dxfId="2873" priority="536" operator="equal">
      <formula>0</formula>
    </cfRule>
  </conditionalFormatting>
  <conditionalFormatting sqref="D11:D12">
    <cfRule type="expression" dxfId="2872" priority="535">
      <formula>OR($BP$11=1,$BO$11=2)</formula>
    </cfRule>
  </conditionalFormatting>
  <conditionalFormatting sqref="F8">
    <cfRule type="cellIs" dxfId="2871" priority="534" operator="equal">
      <formula>0</formula>
    </cfRule>
  </conditionalFormatting>
  <conditionalFormatting sqref="H8 H5">
    <cfRule type="cellIs" dxfId="2870" priority="528" operator="equal">
      <formula>0</formula>
    </cfRule>
  </conditionalFormatting>
  <conditionalFormatting sqref="H7">
    <cfRule type="cellIs" dxfId="2869" priority="527" operator="equal">
      <formula>0</formula>
    </cfRule>
  </conditionalFormatting>
  <conditionalFormatting sqref="K7">
    <cfRule type="cellIs" dxfId="2868" priority="526" operator="equal">
      <formula>0</formula>
    </cfRule>
  </conditionalFormatting>
  <conditionalFormatting sqref="K5:L5">
    <cfRule type="cellIs" dxfId="2867" priority="533" operator="equal">
      <formula>0</formula>
    </cfRule>
  </conditionalFormatting>
  <conditionalFormatting sqref="I7">
    <cfRule type="cellIs" dxfId="2866" priority="531" operator="equal">
      <formula>0</formula>
    </cfRule>
  </conditionalFormatting>
  <conditionalFormatting sqref="I5:J5">
    <cfRule type="cellIs" dxfId="2865" priority="532" operator="equal">
      <formula>0</formula>
    </cfRule>
  </conditionalFormatting>
  <conditionalFormatting sqref="J8">
    <cfRule type="cellIs" dxfId="2864" priority="530" operator="equal">
      <formula>0</formula>
    </cfRule>
  </conditionalFormatting>
  <conditionalFormatting sqref="J7">
    <cfRule type="cellIs" dxfId="2863" priority="529" operator="equal">
      <formula>0</formula>
    </cfRule>
  </conditionalFormatting>
  <conditionalFormatting sqref="L7">
    <cfRule type="cellIs" dxfId="2862" priority="524" operator="equal">
      <formula>0</formula>
    </cfRule>
  </conditionalFormatting>
  <conditionalFormatting sqref="L8">
    <cfRule type="cellIs" dxfId="2861" priority="525" operator="equal">
      <formula>0</formula>
    </cfRule>
  </conditionalFormatting>
  <conditionalFormatting sqref="D15:D16">
    <cfRule type="expression" dxfId="2860" priority="523">
      <formula>OR($BP$15=1,$BO$15=2)</formula>
    </cfRule>
  </conditionalFormatting>
  <conditionalFormatting sqref="D17:D18">
    <cfRule type="expression" dxfId="2859" priority="522">
      <formula>OR($BP$17=1,$BO$17=2)</formula>
    </cfRule>
  </conditionalFormatting>
  <conditionalFormatting sqref="D31:D32">
    <cfRule type="expression" dxfId="2858" priority="521">
      <formula>OR($BP$31=1,$BO$31=2)</formula>
    </cfRule>
  </conditionalFormatting>
  <conditionalFormatting sqref="D33:D34">
    <cfRule type="expression" dxfId="2857" priority="520">
      <formula>OR($BP$33=1,$BO$33=2)</formula>
    </cfRule>
  </conditionalFormatting>
  <conditionalFormatting sqref="D57:D58">
    <cfRule type="expression" dxfId="2856" priority="519">
      <formula>OR($BP$57=1,$BO$57=2)</formula>
    </cfRule>
  </conditionalFormatting>
  <conditionalFormatting sqref="D59:D60">
    <cfRule type="expression" dxfId="2855" priority="518">
      <formula>OR($BP$59=1,$BO$59=2)</formula>
    </cfRule>
  </conditionalFormatting>
  <conditionalFormatting sqref="A65:B70">
    <cfRule type="expression" dxfId="2854" priority="543">
      <formula>MONTH($A65)&lt;&gt;$AA$2</formula>
    </cfRule>
  </conditionalFormatting>
  <conditionalFormatting sqref="E9:E10">
    <cfRule type="expression" dxfId="2853" priority="517">
      <formula>OR($BP$9=1,$BO$9=2)</formula>
    </cfRule>
  </conditionalFormatting>
  <conditionalFormatting sqref="E11:E12">
    <cfRule type="expression" dxfId="2852" priority="516">
      <formula>OR($BP$11=1,$BO$11=2)</formula>
    </cfRule>
  </conditionalFormatting>
  <conditionalFormatting sqref="E13:E14">
    <cfRule type="expression" dxfId="2851" priority="515">
      <formula>OR($BP$13=1,$BO$13=2)</formula>
    </cfRule>
  </conditionalFormatting>
  <conditionalFormatting sqref="E15:E16">
    <cfRule type="expression" dxfId="2850" priority="514">
      <formula>OR($BP$15=1,$BO$15=2)</formula>
    </cfRule>
  </conditionalFormatting>
  <conditionalFormatting sqref="E17:E18">
    <cfRule type="expression" dxfId="2849" priority="513">
      <formula>OR($BP$17=1,$BO$17=2)</formula>
    </cfRule>
  </conditionalFormatting>
  <conditionalFormatting sqref="E19:E20">
    <cfRule type="expression" dxfId="2848" priority="512">
      <formula>OR($BP$19=1,$BO$19=2)</formula>
    </cfRule>
  </conditionalFormatting>
  <conditionalFormatting sqref="E21:E22">
    <cfRule type="expression" dxfId="2847" priority="511">
      <formula>OR($BP$21=1,$BO$21=2)</formula>
    </cfRule>
  </conditionalFormatting>
  <conditionalFormatting sqref="E23:E24">
    <cfRule type="expression" dxfId="2846" priority="510">
      <formula>OR($BP$23=1,$BO$23=2)</formula>
    </cfRule>
  </conditionalFormatting>
  <conditionalFormatting sqref="E25:E26">
    <cfRule type="expression" dxfId="2845" priority="509">
      <formula>OR($BP$25=1,$BO$25=2)</formula>
    </cfRule>
  </conditionalFormatting>
  <conditionalFormatting sqref="E27:E28">
    <cfRule type="expression" dxfId="2844" priority="508">
      <formula>OR($BP$27=1,$BO$27=2)</formula>
    </cfRule>
  </conditionalFormatting>
  <conditionalFormatting sqref="E31:E32">
    <cfRule type="expression" dxfId="2843" priority="507">
      <formula>OR($BP$31=1,$BO$31=2)</formula>
    </cfRule>
  </conditionalFormatting>
  <conditionalFormatting sqref="E33:E34">
    <cfRule type="expression" dxfId="2842" priority="506">
      <formula>OR($BP$33=1,$BO$33=2)</formula>
    </cfRule>
  </conditionalFormatting>
  <conditionalFormatting sqref="E35:E36">
    <cfRule type="expression" dxfId="2841" priority="505">
      <formula>OR($BP$35=1,$BO$35=2)</formula>
    </cfRule>
  </conditionalFormatting>
  <conditionalFormatting sqref="E37:E38">
    <cfRule type="expression" dxfId="2840" priority="504">
      <formula>OR($BP$37=1,$BO$37=2)</formula>
    </cfRule>
  </conditionalFormatting>
  <conditionalFormatting sqref="E39:E40">
    <cfRule type="expression" dxfId="2839" priority="503">
      <formula>OR($BP$39=1,$BO$39=2)</formula>
    </cfRule>
  </conditionalFormatting>
  <conditionalFormatting sqref="E41:E42">
    <cfRule type="expression" dxfId="2838" priority="502">
      <formula>OR($BP$41=1,$BO$41=2)</formula>
    </cfRule>
  </conditionalFormatting>
  <conditionalFormatting sqref="E47:E48">
    <cfRule type="expression" dxfId="2837" priority="501">
      <formula>OR($BP$47=1,$BO$47=2)</formula>
    </cfRule>
  </conditionalFormatting>
  <conditionalFormatting sqref="E49:E50">
    <cfRule type="expression" dxfId="2836" priority="500">
      <formula>OR($BP$49=1,$BO$49=2)</formula>
    </cfRule>
  </conditionalFormatting>
  <conditionalFormatting sqref="E51:E52">
    <cfRule type="expression" dxfId="2835" priority="499">
      <formula>OR($BP$51=1,$BO$51=2)</formula>
    </cfRule>
  </conditionalFormatting>
  <conditionalFormatting sqref="E53:E54">
    <cfRule type="expression" dxfId="2834" priority="498">
      <formula>OR($BP$53=1,$BO$53=2)</formula>
    </cfRule>
  </conditionalFormatting>
  <conditionalFormatting sqref="E55:E56">
    <cfRule type="expression" dxfId="2833" priority="497">
      <formula>OR($BP$55=1,$BO$55=2)</formula>
    </cfRule>
  </conditionalFormatting>
  <conditionalFormatting sqref="E57:E58">
    <cfRule type="expression" dxfId="2832" priority="496">
      <formula>OR($BP$57=1,$BO$57=2)</formula>
    </cfRule>
  </conditionalFormatting>
  <conditionalFormatting sqref="E59:E60">
    <cfRule type="expression" dxfId="2831" priority="495">
      <formula>OR($BP$59=1,$BO$59=2)</formula>
    </cfRule>
  </conditionalFormatting>
  <conditionalFormatting sqref="E61:E62">
    <cfRule type="expression" dxfId="2830" priority="494">
      <formula>OR($BP$61=1,$BO$61=2)</formula>
    </cfRule>
  </conditionalFormatting>
  <conditionalFormatting sqref="E63:E64">
    <cfRule type="expression" dxfId="2829" priority="493">
      <formula>OR($BP$63=1,$BO$63=2)</formula>
    </cfRule>
  </conditionalFormatting>
  <conditionalFormatting sqref="E65:E66">
    <cfRule type="expression" dxfId="2828" priority="492">
      <formula>OR($BP$65=1,$BO$65=2)</formula>
    </cfRule>
  </conditionalFormatting>
  <conditionalFormatting sqref="E67:E68">
    <cfRule type="expression" dxfId="2827" priority="491">
      <formula>OR($BP$67=1,$BO$67=2)</formula>
    </cfRule>
  </conditionalFormatting>
  <conditionalFormatting sqref="E69:E70">
    <cfRule type="expression" dxfId="2826" priority="490">
      <formula>OR($BP$69=1,$BO$69=2)</formula>
    </cfRule>
  </conditionalFormatting>
  <conditionalFormatting sqref="C9">
    <cfRule type="expression" dxfId="2825" priority="489">
      <formula>OR($BP$9=1,$BO$9=2)</formula>
    </cfRule>
  </conditionalFormatting>
  <conditionalFormatting sqref="D19:D20">
    <cfRule type="expression" dxfId="2824" priority="488">
      <formula>OR($BP$19=1,$BO$19=2)</formula>
    </cfRule>
  </conditionalFormatting>
  <conditionalFormatting sqref="D51:D52">
    <cfRule type="expression" dxfId="2823" priority="487">
      <formula>OR($BP$51=1,$BO$51=2)</formula>
    </cfRule>
  </conditionalFormatting>
  <conditionalFormatting sqref="D67:D68">
    <cfRule type="expression" dxfId="2822" priority="486">
      <formula>OR($BP$67=1,$BO$67=2)</formula>
    </cfRule>
  </conditionalFormatting>
  <conditionalFormatting sqref="N43:N44">
    <cfRule type="expression" dxfId="2821" priority="485">
      <formula>"AE=1"</formula>
    </cfRule>
  </conditionalFormatting>
  <conditionalFormatting sqref="AB19:AB20">
    <cfRule type="expression" dxfId="2820" priority="544">
      <formula>AND(OR(L19&gt;0,#REF!&gt;0),CH19=1)</formula>
    </cfRule>
  </conditionalFormatting>
  <conditionalFormatting sqref="AA19:AA20">
    <cfRule type="expression" dxfId="2819" priority="545">
      <formula>AND(OR(K19&gt;0,#REF!&gt;0),#REF!=1)</formula>
    </cfRule>
  </conditionalFormatting>
  <conditionalFormatting sqref="D43:D44">
    <cfRule type="expression" dxfId="2818" priority="484">
      <formula>OR($BP$43=1,$BO$43=2)</formula>
    </cfRule>
  </conditionalFormatting>
  <conditionalFormatting sqref="D45:D46">
    <cfRule type="expression" dxfId="2817" priority="483">
      <formula>OR($BP$45=1,$BO$45=2)</formula>
    </cfRule>
  </conditionalFormatting>
  <conditionalFormatting sqref="D47:D48">
    <cfRule type="expression" dxfId="2816" priority="482">
      <formula>OR($BP$47=1,$BO$47=2)</formula>
    </cfRule>
  </conditionalFormatting>
  <conditionalFormatting sqref="D53:D54">
    <cfRule type="expression" dxfId="2815" priority="481">
      <formula>OR($BP$53=1,$BO$53=2)</formula>
    </cfRule>
  </conditionalFormatting>
  <conditionalFormatting sqref="D55:D56">
    <cfRule type="expression" dxfId="2814" priority="480">
      <formula>OR($BP$55=1,$BO$55=2)</formula>
    </cfRule>
  </conditionalFormatting>
  <conditionalFormatting sqref="D61:D62">
    <cfRule type="expression" dxfId="2813" priority="479">
      <formula>OR($BP$61=1,$BO$61=2)</formula>
    </cfRule>
  </conditionalFormatting>
  <conditionalFormatting sqref="E43:E44">
    <cfRule type="expression" dxfId="2812" priority="478">
      <formula>OR($BP$43=1,$BO$43=2)</formula>
    </cfRule>
  </conditionalFormatting>
  <conditionalFormatting sqref="E45:E46">
    <cfRule type="expression" dxfId="2811" priority="477">
      <formula>OR($BP$45=1,$BO$45=2)</formula>
    </cfRule>
  </conditionalFormatting>
  <conditionalFormatting sqref="C15">
    <cfRule type="expression" dxfId="2810" priority="476">
      <formula>OR($BP$15=1,$BO$15=2)</formula>
    </cfRule>
  </conditionalFormatting>
  <conditionalFormatting sqref="C16">
    <cfRule type="expression" dxfId="2809" priority="475">
      <formula>OR($BP$15=1,$BO$15=2)</formula>
    </cfRule>
  </conditionalFormatting>
  <conditionalFormatting sqref="C17">
    <cfRule type="expression" dxfId="2808" priority="474">
      <formula>OR($BP$17=1,$BO$17=2)</formula>
    </cfRule>
  </conditionalFormatting>
  <conditionalFormatting sqref="C18">
    <cfRule type="expression" dxfId="2807" priority="473">
      <formula>OR($BP$17=1,$BO$17=2)</formula>
    </cfRule>
  </conditionalFormatting>
  <conditionalFormatting sqref="C19">
    <cfRule type="expression" dxfId="2806" priority="472">
      <formula>OR($BP$19=1,$BO$19=2)</formula>
    </cfRule>
  </conditionalFormatting>
  <conditionalFormatting sqref="C20">
    <cfRule type="expression" dxfId="2805" priority="471">
      <formula>OR($BP$19=1,$BO$19=2)</formula>
    </cfRule>
  </conditionalFormatting>
  <conditionalFormatting sqref="C21">
    <cfRule type="expression" dxfId="2804" priority="470">
      <formula>OR($BP$21=1,$BO$21=2)</formula>
    </cfRule>
  </conditionalFormatting>
  <conditionalFormatting sqref="C22">
    <cfRule type="expression" dxfId="2803" priority="469">
      <formula>OR($BP$21=1,$BO$21=2)</formula>
    </cfRule>
  </conditionalFormatting>
  <conditionalFormatting sqref="C23">
    <cfRule type="expression" dxfId="2802" priority="468">
      <formula>OR($BP$23=1,$BO$23=2)</formula>
    </cfRule>
  </conditionalFormatting>
  <conditionalFormatting sqref="C24">
    <cfRule type="expression" dxfId="2801" priority="467">
      <formula>OR($BP$23=1,$BO$23=2)</formula>
    </cfRule>
  </conditionalFormatting>
  <conditionalFormatting sqref="C25">
    <cfRule type="expression" dxfId="2800" priority="466">
      <formula>OR($BP$25=1,$BO$25=2)</formula>
    </cfRule>
  </conditionalFormatting>
  <conditionalFormatting sqref="C26">
    <cfRule type="expression" dxfId="2799" priority="465">
      <formula>OR($BP$25=1,$BO$25=2)</formula>
    </cfRule>
  </conditionalFormatting>
  <conditionalFormatting sqref="C27">
    <cfRule type="expression" dxfId="2798" priority="464">
      <formula>OR($BP$27=1,$BO$27=2)</formula>
    </cfRule>
  </conditionalFormatting>
  <conditionalFormatting sqref="C28">
    <cfRule type="expression" dxfId="2797" priority="463">
      <formula>OR($BP$27=1,$BO$27=2)</formula>
    </cfRule>
  </conditionalFormatting>
  <conditionalFormatting sqref="C29">
    <cfRule type="expression" dxfId="2796" priority="462">
      <formula>OR($BP$29=1,$BO$29=2)</formula>
    </cfRule>
  </conditionalFormatting>
  <conditionalFormatting sqref="C30">
    <cfRule type="expression" dxfId="2795" priority="461">
      <formula>OR($BP$29=1,$BO$29=2)</formula>
    </cfRule>
  </conditionalFormatting>
  <conditionalFormatting sqref="C31">
    <cfRule type="expression" dxfId="2794" priority="460">
      <formula>OR($BP$31=1,$BO$31=2)</formula>
    </cfRule>
  </conditionalFormatting>
  <conditionalFormatting sqref="C32">
    <cfRule type="expression" dxfId="2793" priority="459">
      <formula>OR($BP$31=1,$BO$31=2)</formula>
    </cfRule>
  </conditionalFormatting>
  <conditionalFormatting sqref="C33">
    <cfRule type="expression" dxfId="2792" priority="458">
      <formula>OR($BP$33=1,$BO$33=2)</formula>
    </cfRule>
  </conditionalFormatting>
  <conditionalFormatting sqref="C34">
    <cfRule type="expression" dxfId="2791" priority="457">
      <formula>OR($BP$33=1,$BO$33=2)</formula>
    </cfRule>
  </conditionalFormatting>
  <conditionalFormatting sqref="C35">
    <cfRule type="expression" dxfId="2790" priority="456">
      <formula>OR($BP$35=1,$BO$35=2)</formula>
    </cfRule>
  </conditionalFormatting>
  <conditionalFormatting sqref="C36">
    <cfRule type="expression" dxfId="2789" priority="455">
      <formula>OR($BP$35=1,$BO$35=2)</formula>
    </cfRule>
  </conditionalFormatting>
  <conditionalFormatting sqref="C37">
    <cfRule type="expression" dxfId="2788" priority="454">
      <formula>OR($BP$37=1,$BO$37=2)</formula>
    </cfRule>
  </conditionalFormatting>
  <conditionalFormatting sqref="C38">
    <cfRule type="expression" dxfId="2787" priority="453">
      <formula>OR($BP$37=1,$BO$37=2)</formula>
    </cfRule>
  </conditionalFormatting>
  <conditionalFormatting sqref="C39">
    <cfRule type="expression" dxfId="2786" priority="452">
      <formula>OR($BP$39=1,$BO$39=2)</formula>
    </cfRule>
  </conditionalFormatting>
  <conditionalFormatting sqref="C40">
    <cfRule type="expression" dxfId="2785" priority="451">
      <formula>OR($BP$39=1,$BO$39=2)</formula>
    </cfRule>
  </conditionalFormatting>
  <conditionalFormatting sqref="C41">
    <cfRule type="expression" dxfId="2784" priority="450">
      <formula>OR($BP$41=1,$BO$41=2)</formula>
    </cfRule>
  </conditionalFormatting>
  <conditionalFormatting sqref="C42">
    <cfRule type="expression" dxfId="2783" priority="449">
      <formula>OR($BP$41=1,$BO$41=2)</formula>
    </cfRule>
  </conditionalFormatting>
  <conditionalFormatting sqref="C43">
    <cfRule type="expression" dxfId="2782" priority="448">
      <formula>OR($BP$43=1,$BO$43=2)</formula>
    </cfRule>
  </conditionalFormatting>
  <conditionalFormatting sqref="C44">
    <cfRule type="expression" dxfId="2781" priority="447">
      <formula>OR($BP$43=1,$BO$43=2)</formula>
    </cfRule>
  </conditionalFormatting>
  <conditionalFormatting sqref="C45">
    <cfRule type="expression" dxfId="2780" priority="446">
      <formula>OR($BP$45=1,$BO$45=2)</formula>
    </cfRule>
  </conditionalFormatting>
  <conditionalFormatting sqref="C46">
    <cfRule type="expression" dxfId="2779" priority="445">
      <formula>OR($BP$45=1,$BO$45=2)</formula>
    </cfRule>
  </conditionalFormatting>
  <conditionalFormatting sqref="C47">
    <cfRule type="expression" dxfId="2778" priority="444">
      <formula>OR($BP$47=1,$BO$47=2)</formula>
    </cfRule>
  </conditionalFormatting>
  <conditionalFormatting sqref="C48">
    <cfRule type="expression" dxfId="2777" priority="443">
      <formula>OR($BP$47=1,$BO$47=2)</formula>
    </cfRule>
  </conditionalFormatting>
  <conditionalFormatting sqref="C49">
    <cfRule type="expression" dxfId="2776" priority="442">
      <formula>OR($BP$49=1,$BO$49=2)</formula>
    </cfRule>
  </conditionalFormatting>
  <conditionalFormatting sqref="C50">
    <cfRule type="expression" dxfId="2775" priority="441">
      <formula>OR($BP$49=1,$BO$49=2)</formula>
    </cfRule>
  </conditionalFormatting>
  <conditionalFormatting sqref="C51">
    <cfRule type="expression" dxfId="2774" priority="440">
      <formula>OR($BP$51=1,$BO$51=2)</formula>
    </cfRule>
  </conditionalFormatting>
  <conditionalFormatting sqref="C52">
    <cfRule type="expression" dxfId="2773" priority="439">
      <formula>OR($BP$51=1,$BO$51=2)</formula>
    </cfRule>
  </conditionalFormatting>
  <conditionalFormatting sqref="C53">
    <cfRule type="expression" dxfId="2772" priority="438">
      <formula>OR($BP$53=1,$BO$53=2)</formula>
    </cfRule>
  </conditionalFormatting>
  <conditionalFormatting sqref="C54">
    <cfRule type="expression" dxfId="2771" priority="437">
      <formula>OR($BP$53=1,$BO$53=2)</formula>
    </cfRule>
  </conditionalFormatting>
  <conditionalFormatting sqref="C55">
    <cfRule type="expression" dxfId="2770" priority="436">
      <formula>OR($BP$55=1,$BO$55=2)</formula>
    </cfRule>
  </conditionalFormatting>
  <conditionalFormatting sqref="C56">
    <cfRule type="expression" dxfId="2769" priority="435">
      <formula>OR($BP$55=1,$BO$55=2)</formula>
    </cfRule>
  </conditionalFormatting>
  <conditionalFormatting sqref="C57">
    <cfRule type="expression" dxfId="2768" priority="434">
      <formula>OR($BP$57=1,$BO$57=2)</formula>
    </cfRule>
  </conditionalFormatting>
  <conditionalFormatting sqref="C58">
    <cfRule type="expression" dxfId="2767" priority="433">
      <formula>OR($BP$57=1,$BO$57=2)</formula>
    </cfRule>
  </conditionalFormatting>
  <conditionalFormatting sqref="C59">
    <cfRule type="expression" dxfId="2766" priority="432">
      <formula>OR($BP$59=1,$BO$59=2)</formula>
    </cfRule>
  </conditionalFormatting>
  <conditionalFormatting sqref="C60">
    <cfRule type="expression" dxfId="2765" priority="431">
      <formula>OR($BP$59=1,$BO$59=2)</formula>
    </cfRule>
  </conditionalFormatting>
  <conditionalFormatting sqref="C61">
    <cfRule type="expression" dxfId="2764" priority="430">
      <formula>OR($BP$61=1,$BO$61=2)</formula>
    </cfRule>
  </conditionalFormatting>
  <conditionalFormatting sqref="C62">
    <cfRule type="expression" dxfId="2763" priority="429">
      <formula>OR($BP$61=1,$BO$61=2)</formula>
    </cfRule>
  </conditionalFormatting>
  <conditionalFormatting sqref="C63">
    <cfRule type="expression" dxfId="2762" priority="428">
      <formula>OR($BP$63=1,$BO$63=2)</formula>
    </cfRule>
  </conditionalFormatting>
  <conditionalFormatting sqref="C64">
    <cfRule type="expression" dxfId="2761" priority="427">
      <formula>OR($BP$63=1,$BO$63=2)</formula>
    </cfRule>
  </conditionalFormatting>
  <conditionalFormatting sqref="C65">
    <cfRule type="expression" dxfId="2760" priority="406">
      <formula>MONTH($A65)&lt;&gt;$AA$2</formula>
    </cfRule>
    <cfRule type="expression" dxfId="2759" priority="426">
      <formula>OR($BP$65=1,$BO$65=2)</formula>
    </cfRule>
  </conditionalFormatting>
  <conditionalFormatting sqref="C66">
    <cfRule type="expression" dxfId="2758" priority="425">
      <formula>OR($BP$65=1,$BO$65=2)</formula>
    </cfRule>
  </conditionalFormatting>
  <conditionalFormatting sqref="C67">
    <cfRule type="expression" dxfId="2757" priority="404">
      <formula>MONTH($A67)&lt;&gt;$AA$2</formula>
    </cfRule>
    <cfRule type="expression" dxfId="2756" priority="424">
      <formula>OR($BP$67=1,$BO$67=2)</formula>
    </cfRule>
  </conditionalFormatting>
  <conditionalFormatting sqref="C68">
    <cfRule type="expression" dxfId="2755" priority="423">
      <formula>OR($BP$67=1,$BO$67=2)</formula>
    </cfRule>
  </conditionalFormatting>
  <conditionalFormatting sqref="D13:D14">
    <cfRule type="expression" dxfId="2754" priority="422">
      <formula>OR($BP$13=1,$BO$13=2)</formula>
    </cfRule>
  </conditionalFormatting>
  <conditionalFormatting sqref="C11">
    <cfRule type="expression" dxfId="2753" priority="421">
      <formula>OR($BP$11=1,$BO$11=2)</formula>
    </cfRule>
  </conditionalFormatting>
  <conditionalFormatting sqref="D25:D26">
    <cfRule type="expression" dxfId="2752" priority="420">
      <formula>OR($BP$25=1,$BO$25=2)</formula>
    </cfRule>
  </conditionalFormatting>
  <conditionalFormatting sqref="D29:D30">
    <cfRule type="expression" dxfId="2751" priority="419">
      <formula>OR($BP$29=1,$BO$29=2)</formula>
    </cfRule>
  </conditionalFormatting>
  <conditionalFormatting sqref="E29:E30">
    <cfRule type="expression" dxfId="2750" priority="418">
      <formula>OR($BP$29=1,$BO$29=2)</formula>
    </cfRule>
  </conditionalFormatting>
  <conditionalFormatting sqref="D49:D50">
    <cfRule type="expression" dxfId="2749" priority="417">
      <formula>OR($BP$49=1,$BO$49=2)</formula>
    </cfRule>
  </conditionalFormatting>
  <conditionalFormatting sqref="D63:D64">
    <cfRule type="expression" dxfId="2748" priority="416">
      <formula>OR($BP$63=1,$BO$63=2)</formula>
    </cfRule>
  </conditionalFormatting>
  <conditionalFormatting sqref="D69:D70">
    <cfRule type="expression" dxfId="2747" priority="415">
      <formula>OR($BP$69=1,$BO$69=2)</formula>
    </cfRule>
  </conditionalFormatting>
  <conditionalFormatting sqref="C69">
    <cfRule type="expression" dxfId="2746" priority="402">
      <formula>MONTH($A69)&lt;&gt;$AA$2</formula>
    </cfRule>
    <cfRule type="expression" dxfId="2745" priority="414">
      <formula>OR($BP$69=1,$BO$69=2)</formula>
    </cfRule>
  </conditionalFormatting>
  <conditionalFormatting sqref="C70">
    <cfRule type="expression" dxfId="2744" priority="413">
      <formula>OR($BP$69=1,$BO$69=2)</formula>
    </cfRule>
  </conditionalFormatting>
  <conditionalFormatting sqref="C12">
    <cfRule type="expression" dxfId="2743" priority="412">
      <formula>OR($BP$11=1,$BO$11=2)</formula>
    </cfRule>
  </conditionalFormatting>
  <conditionalFormatting sqref="D65:D66">
    <cfRule type="expression" dxfId="2742" priority="411">
      <formula>OR($BP$65=1,$BO$65=2)</formula>
    </cfRule>
  </conditionalFormatting>
  <conditionalFormatting sqref="C10">
    <cfRule type="expression" dxfId="2741" priority="410">
      <formula>OR($BP$9=1,$BO$9=2)</formula>
    </cfRule>
  </conditionalFormatting>
  <conditionalFormatting sqref="D27:D28">
    <cfRule type="expression" dxfId="2740" priority="409">
      <formula>OR($BP$27=1,$BO$27=2)</formula>
    </cfRule>
  </conditionalFormatting>
  <conditionalFormatting sqref="D21:D22">
    <cfRule type="expression" dxfId="2739" priority="408">
      <formula>OR($BP$21=1,$BO$21=2)</formula>
    </cfRule>
  </conditionalFormatting>
  <conditionalFormatting sqref="D23:D24">
    <cfRule type="expression" dxfId="2738" priority="407">
      <formula>OR($BP$23=1,$BO$23=2)</formula>
    </cfRule>
  </conditionalFormatting>
  <conditionalFormatting sqref="V19:Z20">
    <cfRule type="expression" dxfId="2737" priority="546">
      <formula>AND(OR(F19&gt;0,#REF!&gt;0),CC19=1)</formula>
    </cfRule>
  </conditionalFormatting>
  <conditionalFormatting sqref="M65:N66">
    <cfRule type="expression" dxfId="2736" priority="400">
      <formula>MONTH($A65)&lt;&gt;$AA$2</formula>
    </cfRule>
  </conditionalFormatting>
  <conditionalFormatting sqref="M67:N68">
    <cfRule type="expression" dxfId="2735" priority="399">
      <formula>MONTH($A67)&lt;&gt;$AA$2</formula>
    </cfRule>
  </conditionalFormatting>
  <conditionalFormatting sqref="M69:N70">
    <cfRule type="expression" dxfId="2734" priority="398">
      <formula>MONTH($A69)&lt;&gt;$AA$2</formula>
    </cfRule>
  </conditionalFormatting>
  <conditionalFormatting sqref="C69:E69">
    <cfRule type="expression" dxfId="2733" priority="397">
      <formula>MONTH($A69)&lt;&gt;$AA$2</formula>
    </cfRule>
  </conditionalFormatting>
  <conditionalFormatting sqref="C65:E65">
    <cfRule type="expression" dxfId="2732" priority="395">
      <formula>MONTH($A65)&lt;&gt;$AA$2</formula>
    </cfRule>
  </conditionalFormatting>
  <conditionalFormatting sqref="C67:E67">
    <cfRule type="expression" dxfId="2731" priority="396">
      <formula>MONTH($A67)&lt;&gt;$AA$2</formula>
    </cfRule>
  </conditionalFormatting>
  <conditionalFormatting sqref="C68:E68">
    <cfRule type="expression" dxfId="2730" priority="403">
      <formula>MONTH($A67)&lt;&gt;$AA$2</formula>
    </cfRule>
  </conditionalFormatting>
  <conditionalFormatting sqref="C70:E70">
    <cfRule type="expression" dxfId="2729" priority="401">
      <formula>MONTH($A69)&lt;&gt;$AA$2</formula>
    </cfRule>
  </conditionalFormatting>
  <conditionalFormatting sqref="C66:E66">
    <cfRule type="expression" dxfId="2728" priority="405">
      <formula>MONTH($A65)&lt;&gt;$AA$2</formula>
    </cfRule>
  </conditionalFormatting>
  <conditionalFormatting sqref="C13">
    <cfRule type="expression" dxfId="2727" priority="394">
      <formula>OR($BP$13=1,$BO$13=2)</formula>
    </cfRule>
  </conditionalFormatting>
  <conditionalFormatting sqref="C14">
    <cfRule type="expression" dxfId="2726" priority="393">
      <formula>OR($BP$13=1,$BO$13=2)</formula>
    </cfRule>
  </conditionalFormatting>
  <conditionalFormatting sqref="J65">
    <cfRule type="expression" dxfId="2725" priority="392">
      <formula>MONTH($A65)&lt;&gt;$AA$2</formula>
    </cfRule>
  </conditionalFormatting>
  <conditionalFormatting sqref="J66">
    <cfRule type="expression" dxfId="2724" priority="391">
      <formula>MONTH($A65)&lt;&gt;$AA$2</formula>
    </cfRule>
  </conditionalFormatting>
  <conditionalFormatting sqref="L65">
    <cfRule type="expression" dxfId="2723" priority="390">
      <formula>MONTH($A65)&lt;&gt;$AA$2</formula>
    </cfRule>
  </conditionalFormatting>
  <conditionalFormatting sqref="L66">
    <cfRule type="expression" dxfId="2722" priority="389">
      <formula>MONTH($A65)&lt;&gt;$AA$2</formula>
    </cfRule>
  </conditionalFormatting>
  <conditionalFormatting sqref="J67">
    <cfRule type="expression" dxfId="2721" priority="388">
      <formula>MONTH($A67)&lt;&gt;$AA$2</formula>
    </cfRule>
  </conditionalFormatting>
  <conditionalFormatting sqref="J68">
    <cfRule type="expression" dxfId="2720" priority="387">
      <formula>MONTH($A67)&lt;&gt;$AA$2</formula>
    </cfRule>
  </conditionalFormatting>
  <conditionalFormatting sqref="L67">
    <cfRule type="expression" dxfId="2719" priority="386">
      <formula>MONTH($A67)&lt;&gt;$AA$2</formula>
    </cfRule>
  </conditionalFormatting>
  <conditionalFormatting sqref="L68">
    <cfRule type="expression" dxfId="2718" priority="385">
      <formula>MONTH($A67)&lt;&gt;$AA$2</formula>
    </cfRule>
  </conditionalFormatting>
  <conditionalFormatting sqref="J69">
    <cfRule type="expression" dxfId="2717" priority="384">
      <formula>MONTH($A69)&lt;&gt;$AA$2</formula>
    </cfRule>
  </conditionalFormatting>
  <conditionalFormatting sqref="J70">
    <cfRule type="expression" dxfId="2716" priority="383">
      <formula>MONTH($A69)&lt;&gt;$AA$2</formula>
    </cfRule>
  </conditionalFormatting>
  <conditionalFormatting sqref="L69">
    <cfRule type="expression" dxfId="2715" priority="382">
      <formula>MONTH($A69)&lt;&gt;$AA$2</formula>
    </cfRule>
  </conditionalFormatting>
  <conditionalFormatting sqref="L70">
    <cfRule type="expression" dxfId="2714" priority="381">
      <formula>MONTH($A69)&lt;&gt;$AA$2</formula>
    </cfRule>
  </conditionalFormatting>
  <conditionalFormatting sqref="D35:D36">
    <cfRule type="expression" dxfId="2713" priority="380">
      <formula>OR($BP$35=1,$BO$35=2)</formula>
    </cfRule>
  </conditionalFormatting>
  <conditionalFormatting sqref="D37:D38">
    <cfRule type="expression" dxfId="2712" priority="379">
      <formula>OR($BP$37=1,$BO$37=2)</formula>
    </cfRule>
  </conditionalFormatting>
  <conditionalFormatting sqref="D39:D40">
    <cfRule type="expression" dxfId="2711" priority="378">
      <formula>OR($BP$39=1,$BO$39=2)</formula>
    </cfRule>
  </conditionalFormatting>
  <conditionalFormatting sqref="D41:D42">
    <cfRule type="expression" dxfId="2710" priority="377">
      <formula>OR($BP$41=1,$BO$41=2)</formula>
    </cfRule>
  </conditionalFormatting>
  <conditionalFormatting sqref="AB9:AB10">
    <cfRule type="expression" dxfId="2709" priority="374">
      <formula>AND(OR(L9&gt;0,#REF!&gt;0),CH9=1)</formula>
    </cfRule>
  </conditionalFormatting>
  <conditionalFormatting sqref="AA9:AA10">
    <cfRule type="expression" dxfId="2708" priority="375">
      <formula>AND(OR(K9&gt;0,#REF!&gt;0),#REF!=1)</formula>
    </cfRule>
  </conditionalFormatting>
  <conditionalFormatting sqref="V9:Z10">
    <cfRule type="expression" dxfId="2707" priority="376">
      <formula>AND(OR(F9&gt;0,#REF!&gt;0),CC9=1)</formula>
    </cfRule>
  </conditionalFormatting>
  <conditionalFormatting sqref="AB11:AB12">
    <cfRule type="expression" dxfId="2706" priority="371">
      <formula>AND(OR(L11&gt;0,#REF!&gt;0),CH11=1)</formula>
    </cfRule>
  </conditionalFormatting>
  <conditionalFormatting sqref="AA11:AA12">
    <cfRule type="expression" dxfId="2705" priority="372">
      <formula>AND(OR(K11&gt;0,#REF!&gt;0),#REF!=1)</formula>
    </cfRule>
  </conditionalFormatting>
  <conditionalFormatting sqref="V11:Z12">
    <cfRule type="expression" dxfId="2704" priority="373">
      <formula>AND(OR(F11&gt;0,#REF!&gt;0),CC11=1)</formula>
    </cfRule>
  </conditionalFormatting>
  <conditionalFormatting sqref="AB13:AB14">
    <cfRule type="expression" dxfId="2703" priority="368">
      <formula>AND(OR(L13&gt;0,#REF!&gt;0),CH13=1)</formula>
    </cfRule>
  </conditionalFormatting>
  <conditionalFormatting sqref="AA13:AA14">
    <cfRule type="expression" dxfId="2702" priority="369">
      <formula>AND(OR(K13&gt;0,#REF!&gt;0),#REF!=1)</formula>
    </cfRule>
  </conditionalFormatting>
  <conditionalFormatting sqref="V13:Z14">
    <cfRule type="expression" dxfId="2701" priority="370">
      <formula>AND(OR(F13&gt;0,#REF!&gt;0),CC13=1)</formula>
    </cfRule>
  </conditionalFormatting>
  <conditionalFormatting sqref="AB15:AB16">
    <cfRule type="expression" dxfId="2700" priority="365">
      <formula>AND(OR(L15&gt;0,#REF!&gt;0),CH15=1)</formula>
    </cfRule>
  </conditionalFormatting>
  <conditionalFormatting sqref="AA15:AA16">
    <cfRule type="expression" dxfId="2699" priority="366">
      <formula>AND(OR(K15&gt;0,#REF!&gt;0),#REF!=1)</formula>
    </cfRule>
  </conditionalFormatting>
  <conditionalFormatting sqref="V15:Z16">
    <cfRule type="expression" dxfId="2698" priority="367">
      <formula>AND(OR(F15&gt;0,#REF!&gt;0),CC15=1)</formula>
    </cfRule>
  </conditionalFormatting>
  <conditionalFormatting sqref="AB17:AB18">
    <cfRule type="expression" dxfId="2697" priority="362">
      <formula>AND(OR(L17&gt;0,#REF!&gt;0),CH17=1)</formula>
    </cfRule>
  </conditionalFormatting>
  <conditionalFormatting sqref="AA17:AA18">
    <cfRule type="expression" dxfId="2696" priority="363">
      <formula>AND(OR(K17&gt;0,#REF!&gt;0),#REF!=1)</formula>
    </cfRule>
  </conditionalFormatting>
  <conditionalFormatting sqref="V17:Z18">
    <cfRule type="expression" dxfId="2695" priority="364">
      <formula>AND(OR(F17&gt;0,#REF!&gt;0),CC17=1)</formula>
    </cfRule>
  </conditionalFormatting>
  <conditionalFormatting sqref="AB21:AB22">
    <cfRule type="expression" dxfId="2694" priority="359">
      <formula>AND(OR(L21&gt;0,#REF!&gt;0),CH21=1)</formula>
    </cfRule>
  </conditionalFormatting>
  <conditionalFormatting sqref="AA21:AA22">
    <cfRule type="expression" dxfId="2693" priority="360">
      <formula>AND(OR(K21&gt;0,#REF!&gt;0),#REF!=1)</formula>
    </cfRule>
  </conditionalFormatting>
  <conditionalFormatting sqref="V21:Z22">
    <cfRule type="expression" dxfId="2692" priority="361">
      <formula>AND(OR(F21&gt;0,#REF!&gt;0),CC21=1)</formula>
    </cfRule>
  </conditionalFormatting>
  <conditionalFormatting sqref="AB23:AB24">
    <cfRule type="expression" dxfId="2691" priority="356">
      <formula>AND(OR(L23&gt;0,#REF!&gt;0),CH23=1)</formula>
    </cfRule>
  </conditionalFormatting>
  <conditionalFormatting sqref="AA23:AA24">
    <cfRule type="expression" dxfId="2690" priority="357">
      <formula>AND(OR(K23&gt;0,#REF!&gt;0),#REF!=1)</formula>
    </cfRule>
  </conditionalFormatting>
  <conditionalFormatting sqref="V23:Z24">
    <cfRule type="expression" dxfId="2689" priority="358">
      <formula>AND(OR(F23&gt;0,#REF!&gt;0),CC23=1)</formula>
    </cfRule>
  </conditionalFormatting>
  <conditionalFormatting sqref="AB25:AB26">
    <cfRule type="expression" dxfId="2688" priority="353">
      <formula>AND(OR(L25&gt;0,#REF!&gt;0),CH25=1)</formula>
    </cfRule>
  </conditionalFormatting>
  <conditionalFormatting sqref="AA25:AA26">
    <cfRule type="expression" dxfId="2687" priority="354">
      <formula>AND(OR(K25&gt;0,#REF!&gt;0),#REF!=1)</formula>
    </cfRule>
  </conditionalFormatting>
  <conditionalFormatting sqref="V25:Z26">
    <cfRule type="expression" dxfId="2686" priority="355">
      <formula>AND(OR(F25&gt;0,#REF!&gt;0),CC25=1)</formula>
    </cfRule>
  </conditionalFormatting>
  <conditionalFormatting sqref="AB27:AB28">
    <cfRule type="expression" dxfId="2685" priority="350">
      <formula>AND(OR(L27&gt;0,#REF!&gt;0),CH27=1)</formula>
    </cfRule>
  </conditionalFormatting>
  <conditionalFormatting sqref="AA27:AA28">
    <cfRule type="expression" dxfId="2684" priority="351">
      <formula>AND(OR(K27&gt;0,#REF!&gt;0),#REF!=1)</formula>
    </cfRule>
  </conditionalFormatting>
  <conditionalFormatting sqref="V27:Z28">
    <cfRule type="expression" dxfId="2683" priority="352">
      <formula>AND(OR(F27&gt;0,#REF!&gt;0),CC27=1)</formula>
    </cfRule>
  </conditionalFormatting>
  <conditionalFormatting sqref="AB29:AB30">
    <cfRule type="expression" dxfId="2682" priority="347">
      <formula>AND(OR(L29&gt;0,#REF!&gt;0),CH29=1)</formula>
    </cfRule>
  </conditionalFormatting>
  <conditionalFormatting sqref="AA29:AA30">
    <cfRule type="expression" dxfId="2681" priority="348">
      <formula>AND(OR(K29&gt;0,#REF!&gt;0),#REF!=1)</formula>
    </cfRule>
  </conditionalFormatting>
  <conditionalFormatting sqref="V29:Z30">
    <cfRule type="expression" dxfId="2680" priority="349">
      <formula>AND(OR(F29&gt;0,#REF!&gt;0),CC29=1)</formula>
    </cfRule>
  </conditionalFormatting>
  <conditionalFormatting sqref="AB31:AB32">
    <cfRule type="expression" dxfId="2679" priority="344">
      <formula>AND(OR(L31&gt;0,#REF!&gt;0),CH31=1)</formula>
    </cfRule>
  </conditionalFormatting>
  <conditionalFormatting sqref="AA31:AA32">
    <cfRule type="expression" dxfId="2678" priority="345">
      <formula>AND(OR(K31&gt;0,#REF!&gt;0),#REF!=1)</formula>
    </cfRule>
  </conditionalFormatting>
  <conditionalFormatting sqref="V31:Z32">
    <cfRule type="expression" dxfId="2677" priority="346">
      <formula>AND(OR(F31&gt;0,#REF!&gt;0),CC31=1)</formula>
    </cfRule>
  </conditionalFormatting>
  <conditionalFormatting sqref="AB33:AB34">
    <cfRule type="expression" dxfId="2676" priority="341">
      <formula>AND(OR(L33&gt;0,#REF!&gt;0),CH33=1)</formula>
    </cfRule>
  </conditionalFormatting>
  <conditionalFormatting sqref="AA33:AA34">
    <cfRule type="expression" dxfId="2675" priority="342">
      <formula>AND(OR(K33&gt;0,#REF!&gt;0),#REF!=1)</formula>
    </cfRule>
  </conditionalFormatting>
  <conditionalFormatting sqref="V33:Z34">
    <cfRule type="expression" dxfId="2674" priority="343">
      <formula>AND(OR(F33&gt;0,#REF!&gt;0),CC33=1)</formula>
    </cfRule>
  </conditionalFormatting>
  <conditionalFormatting sqref="AB35:AB36">
    <cfRule type="expression" dxfId="2673" priority="338">
      <formula>AND(OR(L35&gt;0,#REF!&gt;0),CH35=1)</formula>
    </cfRule>
  </conditionalFormatting>
  <conditionalFormatting sqref="AA35:AA36">
    <cfRule type="expression" dxfId="2672" priority="339">
      <formula>AND(OR(K35&gt;0,#REF!&gt;0),#REF!=1)</formula>
    </cfRule>
  </conditionalFormatting>
  <conditionalFormatting sqref="V35:Z36">
    <cfRule type="expression" dxfId="2671" priority="340">
      <formula>AND(OR(F35&gt;0,#REF!&gt;0),CC35=1)</formula>
    </cfRule>
  </conditionalFormatting>
  <conditionalFormatting sqref="AB37:AB38">
    <cfRule type="expression" dxfId="2670" priority="335">
      <formula>AND(OR(L37&gt;0,#REF!&gt;0),CH37=1)</formula>
    </cfRule>
  </conditionalFormatting>
  <conditionalFormatting sqref="AA37:AA38">
    <cfRule type="expression" dxfId="2669" priority="336">
      <formula>AND(OR(K37&gt;0,#REF!&gt;0),#REF!=1)</formula>
    </cfRule>
  </conditionalFormatting>
  <conditionalFormatting sqref="V37:Z38">
    <cfRule type="expression" dxfId="2668" priority="337">
      <formula>AND(OR(F37&gt;0,#REF!&gt;0),CC37=1)</formula>
    </cfRule>
  </conditionalFormatting>
  <conditionalFormatting sqref="AB39:AB40">
    <cfRule type="expression" dxfId="2667" priority="332">
      <formula>AND(OR(L39&gt;0,#REF!&gt;0),CH39=1)</formula>
    </cfRule>
  </conditionalFormatting>
  <conditionalFormatting sqref="AA39:AA40">
    <cfRule type="expression" dxfId="2666" priority="333">
      <formula>AND(OR(K39&gt;0,#REF!&gt;0),#REF!=1)</formula>
    </cfRule>
  </conditionalFormatting>
  <conditionalFormatting sqref="V39:Z40">
    <cfRule type="expression" dxfId="2665" priority="334">
      <formula>AND(OR(F39&gt;0,#REF!&gt;0),CC39=1)</formula>
    </cfRule>
  </conditionalFormatting>
  <conditionalFormatting sqref="AB41:AB42">
    <cfRule type="expression" dxfId="2664" priority="329">
      <formula>AND(OR(L41&gt;0,#REF!&gt;0),CH41=1)</formula>
    </cfRule>
  </conditionalFormatting>
  <conditionalFormatting sqref="AA41:AA42">
    <cfRule type="expression" dxfId="2663" priority="330">
      <formula>AND(OR(K41&gt;0,#REF!&gt;0),#REF!=1)</formula>
    </cfRule>
  </conditionalFormatting>
  <conditionalFormatting sqref="V41:Z42">
    <cfRule type="expression" dxfId="2662" priority="331">
      <formula>AND(OR(F41&gt;0,#REF!&gt;0),CC41=1)</formula>
    </cfRule>
  </conditionalFormatting>
  <conditionalFormatting sqref="AB43:AB44">
    <cfRule type="expression" dxfId="2661" priority="326">
      <formula>AND(OR(L43&gt;0,#REF!&gt;0),CH43=1)</formula>
    </cfRule>
  </conditionalFormatting>
  <conditionalFormatting sqref="AA43:AA44">
    <cfRule type="expression" dxfId="2660" priority="327">
      <formula>AND(OR(K43&gt;0,#REF!&gt;0),#REF!=1)</formula>
    </cfRule>
  </conditionalFormatting>
  <conditionalFormatting sqref="V43:Z44">
    <cfRule type="expression" dxfId="2659" priority="328">
      <formula>AND(OR(F43&gt;0,#REF!&gt;0),CC43=1)</formula>
    </cfRule>
  </conditionalFormatting>
  <conditionalFormatting sqref="AB45:AB46">
    <cfRule type="expression" dxfId="2658" priority="323">
      <formula>AND(OR(L45&gt;0,#REF!&gt;0),CH45=1)</formula>
    </cfRule>
  </conditionalFormatting>
  <conditionalFormatting sqref="AA45:AA46">
    <cfRule type="expression" dxfId="2657" priority="324">
      <formula>AND(OR(K45&gt;0,#REF!&gt;0),#REF!=1)</formula>
    </cfRule>
  </conditionalFormatting>
  <conditionalFormatting sqref="V45:Z46">
    <cfRule type="expression" dxfId="2656" priority="325">
      <formula>AND(OR(F45&gt;0,#REF!&gt;0),CC45=1)</formula>
    </cfRule>
  </conditionalFormatting>
  <conditionalFormatting sqref="AB47:AB48">
    <cfRule type="expression" dxfId="2655" priority="320">
      <formula>AND(OR(L47&gt;0,#REF!&gt;0),CH47=1)</formula>
    </cfRule>
  </conditionalFormatting>
  <conditionalFormatting sqref="AA47:AA48">
    <cfRule type="expression" dxfId="2654" priority="321">
      <formula>AND(OR(K47&gt;0,#REF!&gt;0),#REF!=1)</formula>
    </cfRule>
  </conditionalFormatting>
  <conditionalFormatting sqref="V47:Z48">
    <cfRule type="expression" dxfId="2653" priority="322">
      <formula>AND(OR(F47&gt;0,#REF!&gt;0),CC47=1)</formula>
    </cfRule>
  </conditionalFormatting>
  <conditionalFormatting sqref="AB49:AB50">
    <cfRule type="expression" dxfId="2652" priority="317">
      <formula>AND(OR(L49&gt;0,#REF!&gt;0),CH49=1)</formula>
    </cfRule>
  </conditionalFormatting>
  <conditionalFormatting sqref="AA49:AA50">
    <cfRule type="expression" dxfId="2651" priority="318">
      <formula>AND(OR(K49&gt;0,#REF!&gt;0),#REF!=1)</formula>
    </cfRule>
  </conditionalFormatting>
  <conditionalFormatting sqref="V49:Z50">
    <cfRule type="expression" dxfId="2650" priority="319">
      <formula>AND(OR(F49&gt;0,#REF!&gt;0),CC49=1)</formula>
    </cfRule>
  </conditionalFormatting>
  <conditionalFormatting sqref="AB51:AB52">
    <cfRule type="expression" dxfId="2649" priority="314">
      <formula>AND(OR(L51&gt;0,#REF!&gt;0),CH51=1)</formula>
    </cfRule>
  </conditionalFormatting>
  <conditionalFormatting sqref="AA51:AA52">
    <cfRule type="expression" dxfId="2648" priority="315">
      <formula>AND(OR(K51&gt;0,#REF!&gt;0),#REF!=1)</formula>
    </cfRule>
  </conditionalFormatting>
  <conditionalFormatting sqref="V51:Z52">
    <cfRule type="expression" dxfId="2647" priority="316">
      <formula>AND(OR(F51&gt;0,#REF!&gt;0),CC51=1)</formula>
    </cfRule>
  </conditionalFormatting>
  <conditionalFormatting sqref="AB53:AB54">
    <cfRule type="expression" dxfId="2646" priority="311">
      <formula>AND(OR(L53&gt;0,#REF!&gt;0),CH53=1)</formula>
    </cfRule>
  </conditionalFormatting>
  <conditionalFormatting sqref="AA53:AA54">
    <cfRule type="expression" dxfId="2645" priority="312">
      <formula>AND(OR(K53&gt;0,#REF!&gt;0),#REF!=1)</formula>
    </cfRule>
  </conditionalFormatting>
  <conditionalFormatting sqref="V53:Z54">
    <cfRule type="expression" dxfId="2644" priority="313">
      <formula>AND(OR(F53&gt;0,#REF!&gt;0),CC53=1)</formula>
    </cfRule>
  </conditionalFormatting>
  <conditionalFormatting sqref="AB55:AB56">
    <cfRule type="expression" dxfId="2643" priority="308">
      <formula>AND(OR(L55&gt;0,#REF!&gt;0),CH55=1)</formula>
    </cfRule>
  </conditionalFormatting>
  <conditionalFormatting sqref="AA55:AA56">
    <cfRule type="expression" dxfId="2642" priority="309">
      <formula>AND(OR(K55&gt;0,#REF!&gt;0),#REF!=1)</formula>
    </cfRule>
  </conditionalFormatting>
  <conditionalFormatting sqref="V55:Z56">
    <cfRule type="expression" dxfId="2641" priority="310">
      <formula>AND(OR(F55&gt;0,#REF!&gt;0),CC55=1)</formula>
    </cfRule>
  </conditionalFormatting>
  <conditionalFormatting sqref="AB57:AB58">
    <cfRule type="expression" dxfId="2640" priority="305">
      <formula>AND(OR(L57&gt;0,#REF!&gt;0),CH57=1)</formula>
    </cfRule>
  </conditionalFormatting>
  <conditionalFormatting sqref="AA57:AA58">
    <cfRule type="expression" dxfId="2639" priority="306">
      <formula>AND(OR(K57&gt;0,#REF!&gt;0),#REF!=1)</formula>
    </cfRule>
  </conditionalFormatting>
  <conditionalFormatting sqref="V57:Z58">
    <cfRule type="expression" dxfId="2638" priority="307">
      <formula>AND(OR(F57&gt;0,#REF!&gt;0),CC57=1)</formula>
    </cfRule>
  </conditionalFormatting>
  <conditionalFormatting sqref="AB59:AB60">
    <cfRule type="expression" dxfId="2637" priority="302">
      <formula>AND(OR(L59&gt;0,#REF!&gt;0),CH59=1)</formula>
    </cfRule>
  </conditionalFormatting>
  <conditionalFormatting sqref="AA59:AA60">
    <cfRule type="expression" dxfId="2636" priority="303">
      <formula>AND(OR(K59&gt;0,#REF!&gt;0),#REF!=1)</formula>
    </cfRule>
  </conditionalFormatting>
  <conditionalFormatting sqref="V59:Z60">
    <cfRule type="expression" dxfId="2635" priority="304">
      <formula>AND(OR(F59&gt;0,#REF!&gt;0),CC59=1)</formula>
    </cfRule>
  </conditionalFormatting>
  <conditionalFormatting sqref="AB61:AB62">
    <cfRule type="expression" dxfId="2634" priority="299">
      <formula>AND(OR(L61&gt;0,#REF!&gt;0),CH61=1)</formula>
    </cfRule>
  </conditionalFormatting>
  <conditionalFormatting sqref="AA61:AA62">
    <cfRule type="expression" dxfId="2633" priority="300">
      <formula>AND(OR(K61&gt;0,#REF!&gt;0),#REF!=1)</formula>
    </cfRule>
  </conditionalFormatting>
  <conditionalFormatting sqref="V61:Z62">
    <cfRule type="expression" dxfId="2632" priority="301">
      <formula>AND(OR(F61&gt;0,#REF!&gt;0),CC61=1)</formula>
    </cfRule>
  </conditionalFormatting>
  <conditionalFormatting sqref="AB63:AB64">
    <cfRule type="expression" dxfId="2631" priority="296">
      <formula>AND(OR(L63&gt;0,#REF!&gt;0),CH63=1)</formula>
    </cfRule>
  </conditionalFormatting>
  <conditionalFormatting sqref="AA63:AA64">
    <cfRule type="expression" dxfId="2630" priority="297">
      <formula>AND(OR(K63&gt;0,#REF!&gt;0),#REF!=1)</formula>
    </cfRule>
  </conditionalFormatting>
  <conditionalFormatting sqref="V63:Z64">
    <cfRule type="expression" dxfId="2629" priority="298">
      <formula>AND(OR(F63&gt;0,#REF!&gt;0),CC63=1)</formula>
    </cfRule>
  </conditionalFormatting>
  <conditionalFormatting sqref="AB65:AB66">
    <cfRule type="expression" dxfId="2628" priority="293">
      <formula>AND(OR(L65&gt;0,#REF!&gt;0),CH65=1)</formula>
    </cfRule>
  </conditionalFormatting>
  <conditionalFormatting sqref="AA65:AA66">
    <cfRule type="expression" dxfId="2627" priority="294">
      <formula>AND(OR(K65&gt;0,#REF!&gt;0),#REF!=1)</formula>
    </cfRule>
  </conditionalFormatting>
  <conditionalFormatting sqref="V65:Z66">
    <cfRule type="expression" dxfId="2626" priority="295">
      <formula>AND(OR(F65&gt;0,#REF!&gt;0),CC65=1)</formula>
    </cfRule>
  </conditionalFormatting>
  <conditionalFormatting sqref="AB67:AB68">
    <cfRule type="expression" dxfId="2625" priority="290">
      <formula>AND(OR(L67&gt;0,#REF!&gt;0),CH67=1)</formula>
    </cfRule>
  </conditionalFormatting>
  <conditionalFormatting sqref="AA67:AA68">
    <cfRule type="expression" dxfId="2624" priority="291">
      <formula>AND(OR(K67&gt;0,#REF!&gt;0),#REF!=1)</formula>
    </cfRule>
  </conditionalFormatting>
  <conditionalFormatting sqref="V67:Z68">
    <cfRule type="expression" dxfId="2623" priority="292">
      <formula>AND(OR(F67&gt;0,#REF!&gt;0),CC67=1)</formula>
    </cfRule>
  </conditionalFormatting>
  <conditionalFormatting sqref="AB69:AB70">
    <cfRule type="expression" dxfId="2622" priority="287">
      <formula>AND(OR(L69&gt;0,#REF!&gt;0),CH69=1)</formula>
    </cfRule>
  </conditionalFormatting>
  <conditionalFormatting sqref="AA69:AA70">
    <cfRule type="expression" dxfId="2621" priority="288">
      <formula>AND(OR(K69&gt;0,#REF!&gt;0),#REF!=1)</formula>
    </cfRule>
  </conditionalFormatting>
  <conditionalFormatting sqref="V69:Z70">
    <cfRule type="expression" dxfId="2620" priority="289">
      <formula>AND(OR(F69&gt;0,#REF!&gt;0),CC69=1)</formula>
    </cfRule>
  </conditionalFormatting>
  <conditionalFormatting sqref="P73:Q73">
    <cfRule type="cellIs" dxfId="2619" priority="286" operator="greaterThan">
      <formula>1.875</formula>
    </cfRule>
  </conditionalFormatting>
  <conditionalFormatting sqref="I9:I10">
    <cfRule type="cellIs" dxfId="2618" priority="285" operator="equal">
      <formula>0</formula>
    </cfRule>
  </conditionalFormatting>
  <conditionalFormatting sqref="K9:K10">
    <cfRule type="cellIs" dxfId="2617" priority="284" operator="equal">
      <formula>0</formula>
    </cfRule>
  </conditionalFormatting>
  <conditionalFormatting sqref="I11:I70">
    <cfRule type="cellIs" dxfId="2616" priority="283" operator="equal">
      <formula>0</formula>
    </cfRule>
  </conditionalFormatting>
  <conditionalFormatting sqref="K11:K70">
    <cfRule type="cellIs" dxfId="2615" priority="282" operator="equal">
      <formula>0</formula>
    </cfRule>
  </conditionalFormatting>
  <conditionalFormatting sqref="O65:O70">
    <cfRule type="expression" dxfId="2614" priority="281">
      <formula>MONTH($A65)&lt;&gt;$AA$2</formula>
    </cfRule>
  </conditionalFormatting>
  <conditionalFormatting sqref="P9:U10">
    <cfRule type="expression" dxfId="2613" priority="92">
      <formula>$CN9&gt;1.875</formula>
    </cfRule>
    <cfRule type="expression" dxfId="2612" priority="93">
      <formula>$CO9&gt;13.334</formula>
    </cfRule>
    <cfRule type="expression" dxfId="2611" priority="94">
      <formula>$CN9&gt;1.459</formula>
    </cfRule>
  </conditionalFormatting>
  <conditionalFormatting sqref="P11:U12">
    <cfRule type="expression" dxfId="2610" priority="89">
      <formula>$CN11&gt;1.875</formula>
    </cfRule>
    <cfRule type="expression" dxfId="2609" priority="90">
      <formula>$CO11&gt;13.334</formula>
    </cfRule>
    <cfRule type="expression" dxfId="2608" priority="91">
      <formula>$CN11&gt;1.459</formula>
    </cfRule>
  </conditionalFormatting>
  <conditionalFormatting sqref="P13:U14">
    <cfRule type="expression" dxfId="2607" priority="86">
      <formula>$CN13&gt;1.875</formula>
    </cfRule>
    <cfRule type="expression" dxfId="2606" priority="87">
      <formula>$CO13&gt;13.334</formula>
    </cfRule>
    <cfRule type="expression" dxfId="2605" priority="88">
      <formula>$CN13&gt;1.459</formula>
    </cfRule>
  </conditionalFormatting>
  <conditionalFormatting sqref="P15:U16">
    <cfRule type="expression" dxfId="2604" priority="83">
      <formula>$CN15&gt;1.875</formula>
    </cfRule>
    <cfRule type="expression" dxfId="2603" priority="84">
      <formula>$CO15&gt;13.334</formula>
    </cfRule>
    <cfRule type="expression" dxfId="2602" priority="85">
      <formula>$CN15&gt;1.459</formula>
    </cfRule>
  </conditionalFormatting>
  <conditionalFormatting sqref="P17:U18">
    <cfRule type="expression" dxfId="2601" priority="80">
      <formula>$CN17&gt;1.875</formula>
    </cfRule>
    <cfRule type="expression" dxfId="2600" priority="81">
      <formula>$CO17&gt;13.334</formula>
    </cfRule>
    <cfRule type="expression" dxfId="2599" priority="82">
      <formula>$CN17&gt;1.459</formula>
    </cfRule>
  </conditionalFormatting>
  <conditionalFormatting sqref="P19:U20">
    <cfRule type="expression" dxfId="2598" priority="77">
      <formula>$CN19&gt;1.875</formula>
    </cfRule>
    <cfRule type="expression" dxfId="2597" priority="78">
      <formula>$CO19&gt;13.334</formula>
    </cfRule>
    <cfRule type="expression" dxfId="2596" priority="79">
      <formula>$CN19&gt;1.459</formula>
    </cfRule>
  </conditionalFormatting>
  <conditionalFormatting sqref="P21:U22">
    <cfRule type="expression" dxfId="2595" priority="74">
      <formula>$CN21&gt;1.875</formula>
    </cfRule>
    <cfRule type="expression" dxfId="2594" priority="75">
      <formula>$CO21&gt;13.334</formula>
    </cfRule>
    <cfRule type="expression" dxfId="2593" priority="76">
      <formula>$CN21&gt;1.459</formula>
    </cfRule>
  </conditionalFormatting>
  <conditionalFormatting sqref="P23:U24">
    <cfRule type="expression" dxfId="2592" priority="71">
      <formula>$CN23&gt;1.875</formula>
    </cfRule>
    <cfRule type="expression" dxfId="2591" priority="72">
      <formula>$CO23&gt;13.334</formula>
    </cfRule>
    <cfRule type="expression" dxfId="2590" priority="73">
      <formula>$CN23&gt;1.459</formula>
    </cfRule>
  </conditionalFormatting>
  <conditionalFormatting sqref="P25:U26">
    <cfRule type="expression" dxfId="2589" priority="68">
      <formula>$CN25&gt;1.875</formula>
    </cfRule>
    <cfRule type="expression" dxfId="2588" priority="69">
      <formula>$CO25&gt;13.334</formula>
    </cfRule>
    <cfRule type="expression" dxfId="2587" priority="70">
      <formula>$CN25&gt;1.459</formula>
    </cfRule>
  </conditionalFormatting>
  <conditionalFormatting sqref="P27:U28">
    <cfRule type="expression" dxfId="2586" priority="65">
      <formula>$CN27&gt;1.875</formula>
    </cfRule>
    <cfRule type="expression" dxfId="2585" priority="66">
      <formula>$CO27&gt;13.334</formula>
    </cfRule>
    <cfRule type="expression" dxfId="2584" priority="67">
      <formula>$CN27&gt;1.459</formula>
    </cfRule>
  </conditionalFormatting>
  <conditionalFormatting sqref="P29:U30">
    <cfRule type="expression" dxfId="2583" priority="62">
      <formula>$CN29&gt;1.875</formula>
    </cfRule>
    <cfRule type="expression" dxfId="2582" priority="63">
      <formula>$CO29&gt;13.334</formula>
    </cfRule>
    <cfRule type="expression" dxfId="2581" priority="64">
      <formula>$CN29&gt;1.459</formula>
    </cfRule>
  </conditionalFormatting>
  <conditionalFormatting sqref="P31:U32">
    <cfRule type="expression" dxfId="2580" priority="59">
      <formula>$CN31&gt;1.875</formula>
    </cfRule>
    <cfRule type="expression" dxfId="2579" priority="60">
      <formula>$CO31&gt;13.334</formula>
    </cfRule>
    <cfRule type="expression" dxfId="2578" priority="61">
      <formula>$CN31&gt;1.459</formula>
    </cfRule>
  </conditionalFormatting>
  <conditionalFormatting sqref="P33:U34">
    <cfRule type="expression" dxfId="2577" priority="56">
      <formula>$CN33&gt;1.875</formula>
    </cfRule>
    <cfRule type="expression" dxfId="2576" priority="57">
      <formula>$CO33&gt;13.334</formula>
    </cfRule>
    <cfRule type="expression" dxfId="2575" priority="58">
      <formula>$CN33&gt;1.459</formula>
    </cfRule>
  </conditionalFormatting>
  <conditionalFormatting sqref="P35:U36">
    <cfRule type="expression" dxfId="2574" priority="53">
      <formula>$CN35&gt;1.875</formula>
    </cfRule>
    <cfRule type="expression" dxfId="2573" priority="54">
      <formula>$CO35&gt;13.334</formula>
    </cfRule>
    <cfRule type="expression" dxfId="2572" priority="55">
      <formula>$CN35&gt;1.459</formula>
    </cfRule>
  </conditionalFormatting>
  <conditionalFormatting sqref="P37:U38">
    <cfRule type="expression" dxfId="2571" priority="50">
      <formula>$CN37&gt;1.875</formula>
    </cfRule>
    <cfRule type="expression" dxfId="2570" priority="51">
      <formula>$CO37&gt;13.334</formula>
    </cfRule>
    <cfRule type="expression" dxfId="2569" priority="52">
      <formula>$CN37&gt;1.459</formula>
    </cfRule>
  </conditionalFormatting>
  <conditionalFormatting sqref="P39:U40">
    <cfRule type="expression" dxfId="2568" priority="47">
      <formula>$CN39&gt;1.875</formula>
    </cfRule>
    <cfRule type="expression" dxfId="2567" priority="48">
      <formula>$CO39&gt;13.334</formula>
    </cfRule>
    <cfRule type="expression" dxfId="2566" priority="49">
      <formula>$CN39&gt;1.459</formula>
    </cfRule>
  </conditionalFormatting>
  <conditionalFormatting sqref="P41:U42">
    <cfRule type="expression" dxfId="2565" priority="44">
      <formula>$CN41&gt;1.875</formula>
    </cfRule>
    <cfRule type="expression" dxfId="2564" priority="45">
      <formula>$CO41&gt;13.334</formula>
    </cfRule>
    <cfRule type="expression" dxfId="2563" priority="46">
      <formula>$CN41&gt;1.459</formula>
    </cfRule>
  </conditionalFormatting>
  <conditionalFormatting sqref="P43:U44">
    <cfRule type="expression" dxfId="2562" priority="41">
      <formula>$CN43&gt;1.875</formula>
    </cfRule>
    <cfRule type="expression" dxfId="2561" priority="42">
      <formula>$CO43&gt;13.334</formula>
    </cfRule>
    <cfRule type="expression" dxfId="2560" priority="43">
      <formula>$CN43&gt;1.459</formula>
    </cfRule>
  </conditionalFormatting>
  <conditionalFormatting sqref="P45:U46">
    <cfRule type="expression" dxfId="2559" priority="38">
      <formula>$CN45&gt;1.875</formula>
    </cfRule>
    <cfRule type="expression" dxfId="2558" priority="39">
      <formula>$CO45&gt;13.334</formula>
    </cfRule>
    <cfRule type="expression" dxfId="2557" priority="40">
      <formula>$CN45&gt;1.459</formula>
    </cfRule>
  </conditionalFormatting>
  <conditionalFormatting sqref="P47:U48">
    <cfRule type="expression" dxfId="2556" priority="35">
      <formula>$CN47&gt;1.875</formula>
    </cfRule>
    <cfRule type="expression" dxfId="2555" priority="36">
      <formula>$CO47&gt;13.334</formula>
    </cfRule>
    <cfRule type="expression" dxfId="2554" priority="37">
      <formula>$CN47&gt;1.459</formula>
    </cfRule>
  </conditionalFormatting>
  <conditionalFormatting sqref="P49:U50">
    <cfRule type="expression" dxfId="2553" priority="32">
      <formula>$CN49&gt;1.875</formula>
    </cfRule>
    <cfRule type="expression" dxfId="2552" priority="33">
      <formula>$CO49&gt;13.334</formula>
    </cfRule>
    <cfRule type="expression" dxfId="2551" priority="34">
      <formula>$CN49&gt;1.459</formula>
    </cfRule>
  </conditionalFormatting>
  <conditionalFormatting sqref="P51:U52">
    <cfRule type="expression" dxfId="2550" priority="29">
      <formula>$CN51&gt;1.875</formula>
    </cfRule>
    <cfRule type="expression" dxfId="2549" priority="30">
      <formula>$CO51&gt;13.334</formula>
    </cfRule>
    <cfRule type="expression" dxfId="2548" priority="31">
      <formula>$CN51&gt;1.459</formula>
    </cfRule>
  </conditionalFormatting>
  <conditionalFormatting sqref="P53:U54">
    <cfRule type="expression" dxfId="2547" priority="26">
      <formula>$CN53&gt;1.875</formula>
    </cfRule>
    <cfRule type="expression" dxfId="2546" priority="27">
      <formula>$CO53&gt;13.334</formula>
    </cfRule>
    <cfRule type="expression" dxfId="2545" priority="28">
      <formula>$CN53&gt;1.459</formula>
    </cfRule>
  </conditionalFormatting>
  <conditionalFormatting sqref="P55:U56">
    <cfRule type="expression" dxfId="2544" priority="23">
      <formula>$CN55&gt;1.875</formula>
    </cfRule>
    <cfRule type="expression" dxfId="2543" priority="24">
      <formula>$CO55&gt;13.334</formula>
    </cfRule>
    <cfRule type="expression" dxfId="2542" priority="25">
      <formula>$CN55&gt;1.459</formula>
    </cfRule>
  </conditionalFormatting>
  <conditionalFormatting sqref="P57:U58">
    <cfRule type="expression" dxfId="2541" priority="20">
      <formula>$CN57&gt;1.875</formula>
    </cfRule>
    <cfRule type="expression" dxfId="2540" priority="21">
      <formula>$CO57&gt;13.334</formula>
    </cfRule>
    <cfRule type="expression" dxfId="2539" priority="22">
      <formula>$CN57&gt;1.459</formula>
    </cfRule>
  </conditionalFormatting>
  <conditionalFormatting sqref="P59:U60">
    <cfRule type="expression" dxfId="2538" priority="17">
      <formula>$CN59&gt;1.875</formula>
    </cfRule>
    <cfRule type="expression" dxfId="2537" priority="18">
      <formula>$CO59&gt;13.334</formula>
    </cfRule>
    <cfRule type="expression" dxfId="2536" priority="19">
      <formula>$CN59&gt;1.459</formula>
    </cfRule>
  </conditionalFormatting>
  <conditionalFormatting sqref="P61:U62">
    <cfRule type="expression" dxfId="2535" priority="14">
      <formula>$CN61&gt;1.875</formula>
    </cfRule>
    <cfRule type="expression" dxfId="2534" priority="15">
      <formula>$CO61&gt;13.334</formula>
    </cfRule>
    <cfRule type="expression" dxfId="2533" priority="16">
      <formula>$CN61&gt;1.459</formula>
    </cfRule>
  </conditionalFormatting>
  <conditionalFormatting sqref="P63:U64">
    <cfRule type="expression" dxfId="2532" priority="11">
      <formula>$CN63&gt;1.875</formula>
    </cfRule>
    <cfRule type="expression" dxfId="2531" priority="12">
      <formula>$CO63&gt;13.334</formula>
    </cfRule>
    <cfRule type="expression" dxfId="2530" priority="13">
      <formula>$CN63&gt;1.459</formula>
    </cfRule>
  </conditionalFormatting>
  <conditionalFormatting sqref="P65:U66">
    <cfRule type="expression" dxfId="2529" priority="8">
      <formula>$CN65&gt;1.875</formula>
    </cfRule>
    <cfRule type="expression" dxfId="2528" priority="9">
      <formula>$CO65&gt;13.334</formula>
    </cfRule>
    <cfRule type="expression" dxfId="2527" priority="10">
      <formula>$CN65&gt;1.459</formula>
    </cfRule>
  </conditionalFormatting>
  <conditionalFormatting sqref="P67:U68">
    <cfRule type="expression" dxfId="2526" priority="5">
      <formula>$CN67&gt;1.875</formula>
    </cfRule>
    <cfRule type="expression" dxfId="2525" priority="6">
      <formula>$CO67&gt;13.334</formula>
    </cfRule>
    <cfRule type="expression" dxfId="2524" priority="7">
      <formula>$CN67&gt;1.459</formula>
    </cfRule>
  </conditionalFormatting>
  <conditionalFormatting sqref="P69:U70">
    <cfRule type="expression" dxfId="2523" priority="2">
      <formula>$CN69&gt;1.875</formula>
    </cfRule>
    <cfRule type="expression" dxfId="2522" priority="3">
      <formula>$CO69&gt;13.334</formula>
    </cfRule>
    <cfRule type="expression" dxfId="2521" priority="4">
      <formula>$CN69&gt;1.459</formula>
    </cfRule>
  </conditionalFormatting>
  <conditionalFormatting sqref="P78:V78">
    <cfRule type="expression" dxfId="252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40F027DD-D535-47FC-8E1F-161EA64A219C}">
          <x14:formula1>
            <xm:f>始業時刻リスト!$A$1:$A$12</xm:f>
          </x14:formula1>
          <xm:sqref>E69 E43 E13 E15 E35 E23 E19 E53 E37 E21 E29 E31 E27 E63 E47 E65 E17 E61 E45 E49 E41 E67 E51 E55 E57 E33 E25 E11 E39 E59 E9</xm:sqref>
        </x14:dataValidation>
        <x14:dataValidation type="list" allowBlank="1" showInputMessage="1" xr:uid="{4B597103-00F1-4104-B0E5-13D1BDEFAA32}">
          <x14:formula1>
            <xm:f>始業時刻リスト!$A$1:$A$14</xm:f>
          </x14:formula1>
          <xm:sqref>D41 D11 D13 D15 D17 D19 D21 D23 D25 D27 D29 D31 D33 D69 D35 D37 D39 D43 D45 D47 D49 D51 D53 D55 D57 D59 D61 D63 D65 D67 D9</xm:sqref>
        </x14:dataValidation>
        <x14:dataValidation type="list" allowBlank="1" showInputMessage="1" xr:uid="{819897F9-B42C-4A15-8293-61DF9DEB1DEE}">
          <x14:formula1>
            <xm:f>休暇等リスト!$A$1:$A$14</xm:f>
          </x14:formula1>
          <xm:sqref>I9:I70 K9:K70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EE03-A407-4296-A6C9-FAB421115CEE}">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21" sqref="E21"/>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9</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45170</v>
      </c>
      <c r="B9" s="362" t="str">
        <f>TEXT(A9,"aaa")</f>
        <v>金</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'８月'!CO69+CN9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45171</v>
      </c>
      <c r="B11" s="341" t="str">
        <f t="shared" ref="B11" si="17">TEXT(A11,"aaa")</f>
        <v>土</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t="str">
        <f>IF(BP11=1,"",VLOOKUP(B11,職員情報!$1:$1048576,4,FALSE))</f>
        <v/>
      </c>
      <c r="N11" s="349" t="str">
        <f>IF(BP11=1,"",VLOOKUP(B11,職員情報!$1:$1048576,5,FALSE))</f>
        <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t="str">
        <f>IF(AND(VLOOKUP(B11,職員情報!$1:$1048576,29,FALSE)=2,BP11="",BR11=""),2,"")</f>
        <v/>
      </c>
      <c r="BP11" s="243">
        <f t="shared" ref="BP11" si="46">IF(AND(BQ11=1,BR11=""),1,"")</f>
        <v>1</v>
      </c>
      <c r="BQ11" s="227">
        <f>IF(OR(WEEKDAY(A11)=1,AND(WEEKDAY(A11)=7,職員情報!$B$14=""),COUNTIF(休日!$A:$B,A11)=1,BW11=1),1,"")</f>
        <v>1</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1</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45172</v>
      </c>
      <c r="B13" s="341" t="str">
        <f t="shared" ref="B13" si="59">TEXT(A13,"aaa")</f>
        <v>日</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45173</v>
      </c>
      <c r="B15" s="341" t="str">
        <f t="shared" ref="B15" si="104">TEXT(A15,"aaa")</f>
        <v>月</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45174</v>
      </c>
      <c r="B17" s="341" t="str">
        <f t="shared" ref="B17" si="151">TEXT(A17,"aaa")</f>
        <v>火</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45175</v>
      </c>
      <c r="B19" s="341" t="str">
        <f t="shared" ref="B19" si="200">TEXT(A19,"aaa")</f>
        <v>水</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45176</v>
      </c>
      <c r="B21" s="341" t="str">
        <f t="shared" ref="B21" si="245">TEXT(A21,"aaa")</f>
        <v>木</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45177</v>
      </c>
      <c r="B23" s="341" t="str">
        <f t="shared" ref="B23" si="293">TEXT(A23,"aaa")</f>
        <v>金</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45178</v>
      </c>
      <c r="B25" s="341" t="str">
        <f t="shared" ref="B25" si="342">TEXT(A25,"aaa")</f>
        <v>土</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t="str">
        <f>IF(BP25=1,"",VLOOKUP(B25,職員情報!$1:$1048576,4,FALSE))</f>
        <v/>
      </c>
      <c r="N25" s="349" t="str">
        <f>IF(BP25=1,"",VLOOKUP(B25,職員情報!$1:$1048576,5,FALSE))</f>
        <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t="str">
        <f>IF(AND(VLOOKUP(B25,職員情報!$1:$1048576,29,FALSE)=2,BP25="",BR25=""),2,"")</f>
        <v/>
      </c>
      <c r="BP25" s="243">
        <f t="shared" ref="BP25" si="374">IF(AND(BQ25=1,BR25=""),1,"")</f>
        <v>1</v>
      </c>
      <c r="BQ25" s="227">
        <f>IF(OR(WEEKDAY(A25)=1,AND(WEEKDAY(A25)=7,職員情報!$B$14=""),COUNTIF(休日!$A:$B,A25)=1,BW25=1),1,"")</f>
        <v>1</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1</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45179</v>
      </c>
      <c r="B27" s="341" t="str">
        <f t="shared" ref="B27" si="391">TEXT(A27,"aaa")</f>
        <v>日</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t="str">
        <f>IF(BP27=1,"",VLOOKUP(B27,職員情報!$1:$1048576,4,FALSE))</f>
        <v/>
      </c>
      <c r="N27" s="349" t="str">
        <f>IF(BP27=1,"",VLOOKUP(B27,職員情報!$1:$1048576,5,FALSE))</f>
        <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t="str">
        <f>IF(AND(VLOOKUP(B27,職員情報!$1:$1048576,29,FALSE)=2,BP27="",BR27=""),2,"")</f>
        <v/>
      </c>
      <c r="BP27" s="243">
        <f t="shared" ref="BP27" si="423">IF(AND(BQ27=1,BR27=""),1,"")</f>
        <v>1</v>
      </c>
      <c r="BQ27" s="227">
        <f>IF(OR(WEEKDAY(A27)=1,AND(WEEKDAY(A27)=7,職員情報!$B$14=""),COUNTIF(休日!$A:$B,A27)=1,BW27=1),1,"")</f>
        <v>1</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1</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45180</v>
      </c>
      <c r="B29" s="341" t="str">
        <f t="shared" ref="B29" si="440">TEXT(A29,"aaa")</f>
        <v>月</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45181</v>
      </c>
      <c r="B31" s="341" t="str">
        <f t="shared" ref="B31" si="488">TEXT(A31,"aaa")</f>
        <v>火</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45182</v>
      </c>
      <c r="B33" s="341" t="str">
        <f t="shared" ref="B33" si="537">TEXT(A33,"aaa")</f>
        <v>水</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45183</v>
      </c>
      <c r="B35" s="341" t="str">
        <f t="shared" ref="B35" si="586">TEXT(A35,"aaa")</f>
        <v>木</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45184</v>
      </c>
      <c r="B37" s="341" t="str">
        <f t="shared" ref="B37" si="634">TEXT(A37,"aaa")</f>
        <v>金</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45185</v>
      </c>
      <c r="B39" s="341" t="str">
        <f t="shared" ref="B39" si="682">TEXT(A39,"aaa")</f>
        <v>土</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t="str">
        <f>IF(BP39=1,"",VLOOKUP(B39,職員情報!$1:$1048576,4,FALSE))</f>
        <v/>
      </c>
      <c r="N39" s="349" t="str">
        <f>IF(BP39=1,"",VLOOKUP(B39,職員情報!$1:$1048576,5,FALSE))</f>
        <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t="str">
        <f>IF(AND(VLOOKUP(B39,職員情報!$1:$1048576,29,FALSE)=2,BP39="",BR39=""),2,"")</f>
        <v/>
      </c>
      <c r="BP39" s="243">
        <f t="shared" ref="BP39" si="714">IF(AND(BQ39=1,BR39=""),1,"")</f>
        <v>1</v>
      </c>
      <c r="BQ39" s="227">
        <f>IF(OR(WEEKDAY(A39)=1,AND(WEEKDAY(A39)=7,職員情報!$B$14=""),COUNTIF(休日!$A:$B,A39)=1,BW39=1),1,"")</f>
        <v>1</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1</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45186</v>
      </c>
      <c r="B41" s="341" t="str">
        <f t="shared" ref="B41" si="731">TEXT(A41,"aaa")</f>
        <v>日</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t="str">
        <f>IF(BP41=1,"",VLOOKUP(B41,職員情報!$1:$1048576,4,FALSE))</f>
        <v/>
      </c>
      <c r="N41" s="349" t="str">
        <f>IF(BP41=1,"",VLOOKUP(B41,職員情報!$1:$1048576,5,FALSE))</f>
        <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t="str">
        <f>IF(AND(VLOOKUP(B41,職員情報!$1:$1048576,29,FALSE)=2,BP41="",BR41=""),2,"")</f>
        <v/>
      </c>
      <c r="BP41" s="243">
        <f t="shared" ref="BP41" si="763">IF(AND(BQ41=1,BR41=""),1,"")</f>
        <v>1</v>
      </c>
      <c r="BQ41" s="227">
        <f>IF(OR(WEEKDAY(A41)=1,AND(WEEKDAY(A41)=7,職員情報!$B$14=""),COUNTIF(休日!$A:$B,A41)=1,BW41=1),1,"")</f>
        <v>1</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1</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45187</v>
      </c>
      <c r="B43" s="341" t="str">
        <f t="shared" ref="B43" si="780">TEXT(A43,"aaa")</f>
        <v>月</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t="str">
        <f>IF(BP43=1,"",VLOOKUP(B43,職員情報!$1:$1048576,4,FALSE))</f>
        <v/>
      </c>
      <c r="N43" s="349" t="str">
        <f>IF(BP43=1,"",VLOOKUP(B43,職員情報!$1:$1048576,5,FALSE))</f>
        <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t="str">
        <f>IF(AND(VLOOKUP(B43,職員情報!$1:$1048576,29,FALSE)=2,BP43="",BR43=""),2,"")</f>
        <v/>
      </c>
      <c r="BP43" s="243">
        <f t="shared" ref="BP43" si="812">IF(AND(BQ43=1,BR43=""),1,"")</f>
        <v>1</v>
      </c>
      <c r="BQ43" s="227">
        <f>IF(OR(WEEKDAY(A43)=1,AND(WEEKDAY(A43)=7,職員情報!$B$14=""),COUNTIF(休日!$A:$B,A43)=1,BW43=1),1,"")</f>
        <v>1</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1</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45188</v>
      </c>
      <c r="B45" s="341" t="str">
        <f t="shared" ref="B45" si="829">TEXT(A45,"aaa")</f>
        <v>火</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45189</v>
      </c>
      <c r="B47" s="341" t="str">
        <f t="shared" ref="B47" si="878">TEXT(A47,"aaa")</f>
        <v>水</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45190</v>
      </c>
      <c r="B49" s="341" t="str">
        <f t="shared" ref="B49" si="927">TEXT(A49,"aaa")</f>
        <v>木</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45191</v>
      </c>
      <c r="B51" s="341" t="str">
        <f t="shared" ref="B51" si="976">TEXT(A51,"aaa")</f>
        <v>金</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45192</v>
      </c>
      <c r="B53" s="341" t="str">
        <f t="shared" ref="B53" si="1025">TEXT(A53,"aaa")</f>
        <v>土</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t="str">
        <f>IF(BP53=1,"",VLOOKUP(B53,職員情報!$1:$1048576,4,FALSE))</f>
        <v/>
      </c>
      <c r="N53" s="349" t="str">
        <f>IF(BP53=1,"",VLOOKUP(B53,職員情報!$1:$1048576,5,FALSE))</f>
        <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t="str">
        <f>IF(AND(VLOOKUP(B53,職員情報!$1:$1048576,29,FALSE)=2,BP53="",BR53=""),2,"")</f>
        <v/>
      </c>
      <c r="BP53" s="243">
        <f t="shared" ref="BP53" si="1057">IF(AND(BQ53=1,BR53=""),1,"")</f>
        <v>1</v>
      </c>
      <c r="BQ53" s="227">
        <f>IF(OR(WEEKDAY(A53)=1,AND(WEEKDAY(A53)=7,職員情報!$B$14=""),COUNTIF(休日!$A:$B,A53)=1,BW53=1),1,"")</f>
        <v>1</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1</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45193</v>
      </c>
      <c r="B55" s="341" t="str">
        <f t="shared" ref="B55" si="1073">TEXT(A55,"aaa")</f>
        <v>日</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t="str">
        <f>IF(BP55=1,"",VLOOKUP(B55,職員情報!$1:$1048576,4,FALSE))</f>
        <v/>
      </c>
      <c r="N55" s="349" t="str">
        <f>IF(BP55=1,"",VLOOKUP(B55,職員情報!$1:$1048576,5,FALSE))</f>
        <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t="str">
        <f>IF(AND(VLOOKUP(B55,職員情報!$1:$1048576,29,FALSE)=2,BP55="",BR55=""),2,"")</f>
        <v/>
      </c>
      <c r="BP55" s="243">
        <f t="shared" ref="BP55" si="1105">IF(AND(BQ55=1,BR55=""),1,"")</f>
        <v>1</v>
      </c>
      <c r="BQ55" s="227">
        <f>IF(OR(WEEKDAY(A55)=1,AND(WEEKDAY(A55)=7,職員情報!$B$14=""),COUNTIF(休日!$A:$B,A55)=1,BW55=1),1,"")</f>
        <v>1</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1</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45194</v>
      </c>
      <c r="B57" s="341" t="str">
        <f t="shared" ref="B57" si="1122">TEXT(A57,"aaa")</f>
        <v>月</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45195</v>
      </c>
      <c r="B59" s="341" t="str">
        <f t="shared" ref="B59" si="1170">TEXT(A59,"aaa")</f>
        <v>火</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45196</v>
      </c>
      <c r="B61" s="341" t="str">
        <f t="shared" ref="B61" si="1219">TEXT(A61,"aaa")</f>
        <v>水</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45197</v>
      </c>
      <c r="B63" s="341" t="str">
        <f t="shared" ref="B63" si="1268">TEXT(A63,"aaa")</f>
        <v>木</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45198</v>
      </c>
      <c r="B65" s="341" t="str">
        <f t="shared" ref="B65" si="1317">TEXT(A65,"aaa")</f>
        <v>金</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45199</v>
      </c>
      <c r="B67" s="341" t="str">
        <f t="shared" ref="B67" si="1365">TEXT(A67,"aaa")</f>
        <v>土</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t="str">
        <f>IF(BP67=1,"",VLOOKUP(B67,職員情報!$1:$1048576,4,FALSE))</f>
        <v/>
      </c>
      <c r="N67" s="349" t="str">
        <f>IF(BP67=1,"",VLOOKUP(B67,職員情報!$1:$1048576,5,FALSE))</f>
        <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t="str">
        <f>IF(AND(VLOOKUP(B67,職員情報!$1:$1048576,29,FALSE)=2,BP67="",BR67=""),2,"")</f>
        <v/>
      </c>
      <c r="BP67" s="243">
        <f t="shared" ref="BP67" si="1395">IF(AND(BQ67=1,BR67=""),1,"")</f>
        <v>1</v>
      </c>
      <c r="BQ67" s="227">
        <f>IF(OR(WEEKDAY(A67)=1,AND(WEEKDAY(A67)=7,職員情報!$B$14=""),COUNTIF(休日!$A:$B,A67)=1,BW67=1),1,"")</f>
        <v>1</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1</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45200</v>
      </c>
      <c r="B69" s="341" t="str">
        <f t="shared" ref="B69" si="1411">TEXT(A69,"aaa")</f>
        <v>日</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t="str">
        <f>IF(BP69=1,"",VLOOKUP(B69,職員情報!$1:$1048576,4,FALSE))</f>
        <v/>
      </c>
      <c r="N69" s="349" t="str">
        <f>IF(BP69=1,"",VLOOKUP(B69,職員情報!$1:$1048576,5,FALSE))</f>
        <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b">
        <f>IF(MONTH(A63)=MONTH(A63+3),IFERROR(IF(CM69=1,C70-C69,IF(C69="","",C70-C69-O69)),"×"))</f>
        <v>0</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1</v>
      </c>
      <c r="AV69" s="258">
        <f t="shared" ref="AV69" si="1429">IF(OR(AD69="",AD69="×"),0,IF(C69="",0,AD69-BG69-BJ69))</f>
        <v>0</v>
      </c>
      <c r="AW69" s="258">
        <f t="shared" ref="AW69" si="1430">IFERROR(IF(AD69="","",AD69*BT69),0)</f>
        <v>0</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t="str">
        <f>IF(AND(VLOOKUP(B69,職員情報!$1:$1048576,29,FALSE)=2,BP69="",BR69=""),2,"")</f>
        <v/>
      </c>
      <c r="BP69" s="243">
        <f>IF(A69="",1,IF(AND(BQ69=1,BR69=""),1,""))</f>
        <v>1</v>
      </c>
      <c r="BQ69" s="227">
        <f>IF(OR(WEEKDAY(A69)=1,AND(WEEKDAY(A69)=7,職員情報!$B$14=""),COUNTIF(休日!$A:$B,A69)=1,BW69=1),1,"")</f>
        <v>1</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1</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1</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10</v>
      </c>
      <c r="P79" s="200"/>
      <c r="Q79" s="201"/>
      <c r="R79" s="201"/>
      <c r="S79" s="201"/>
      <c r="T79" s="201"/>
      <c r="U79" s="201"/>
      <c r="V79" s="201"/>
      <c r="X79" s="228" t="s">
        <v>196</v>
      </c>
      <c r="Y79" s="234"/>
    </row>
    <row r="80" spans="1:98">
      <c r="A80" s="103">
        <f>IF(A79&lt;13,A79,1)</f>
        <v>10</v>
      </c>
      <c r="P80" s="200"/>
      <c r="Q80" s="201"/>
      <c r="R80" s="201"/>
      <c r="S80" s="201"/>
      <c r="T80" s="201"/>
      <c r="U80" s="201"/>
      <c r="V80" s="201"/>
      <c r="X80" s="238">
        <f>AW71</f>
        <v>0</v>
      </c>
      <c r="Y80" s="234"/>
    </row>
    <row r="81" spans="1:25">
      <c r="A81" s="104">
        <f>DATE(Y$2,A80,1)</f>
        <v>45200</v>
      </c>
      <c r="P81" s="200"/>
      <c r="Q81" s="201"/>
      <c r="R81" s="201"/>
      <c r="S81" s="201"/>
      <c r="T81" s="201"/>
      <c r="U81" s="201"/>
      <c r="V81" s="201"/>
      <c r="X81" s="228" t="s">
        <v>197</v>
      </c>
      <c r="Y81" s="234"/>
    </row>
    <row r="82" spans="1:25">
      <c r="A82" s="104" t="str">
        <f>TEXT(YEAR(A81),"0000")&amp;TEXT(MONTH(A81),"00")</f>
        <v>202310</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職員情報!T22*AU77-'９月'!#REF!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aHRKmxQCMk8CqF8Vkz4neJrlPcRd9QJc+gNxeckNVQS7UNvceuOEZTrHCd7F3XT164P7OtoH23bLGxxel5d+Hg==" saltValue="K6l4Ti+MO1wf0zDGCoqs3A=="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2519" priority="542" operator="equal">
      <formula>0</formula>
    </cfRule>
  </conditionalFormatting>
  <conditionalFormatting sqref="N9:N10">
    <cfRule type="expression" dxfId="2518" priority="541">
      <formula>"AE=1"</formula>
    </cfRule>
  </conditionalFormatting>
  <conditionalFormatting sqref="N11:N20 N23:N42 N45:N68">
    <cfRule type="expression" dxfId="2517" priority="540">
      <formula>"AE=1"</formula>
    </cfRule>
  </conditionalFormatting>
  <conditionalFormatting sqref="N69:N70">
    <cfRule type="expression" dxfId="2516" priority="539">
      <formula>"AE=1"</formula>
    </cfRule>
  </conditionalFormatting>
  <conditionalFormatting sqref="D9:D10">
    <cfRule type="expression" dxfId="2515" priority="538">
      <formula>OR($BP$9=1,$BO$9=2)</formula>
    </cfRule>
  </conditionalFormatting>
  <conditionalFormatting sqref="N21:N22">
    <cfRule type="expression" dxfId="2514" priority="537">
      <formula>"AE=1"</formula>
    </cfRule>
  </conditionalFormatting>
  <conditionalFormatting sqref="F7:G7">
    <cfRule type="cellIs" dxfId="2513" priority="536" operator="equal">
      <formula>0</formula>
    </cfRule>
  </conditionalFormatting>
  <conditionalFormatting sqref="D11:D12">
    <cfRule type="expression" dxfId="2512" priority="535">
      <formula>OR($BP$11=1,$BO$11=2)</formula>
    </cfRule>
  </conditionalFormatting>
  <conditionalFormatting sqref="F8">
    <cfRule type="cellIs" dxfId="2511" priority="534" operator="equal">
      <formula>0</formula>
    </cfRule>
  </conditionalFormatting>
  <conditionalFormatting sqref="H8 H5">
    <cfRule type="cellIs" dxfId="2510" priority="528" operator="equal">
      <formula>0</formula>
    </cfRule>
  </conditionalFormatting>
  <conditionalFormatting sqref="H7">
    <cfRule type="cellIs" dxfId="2509" priority="527" operator="equal">
      <formula>0</formula>
    </cfRule>
  </conditionalFormatting>
  <conditionalFormatting sqref="K7">
    <cfRule type="cellIs" dxfId="2508" priority="526" operator="equal">
      <formula>0</formula>
    </cfRule>
  </conditionalFormatting>
  <conditionalFormatting sqref="K5:L5">
    <cfRule type="cellIs" dxfId="2507" priority="533" operator="equal">
      <formula>0</formula>
    </cfRule>
  </conditionalFormatting>
  <conditionalFormatting sqref="I7">
    <cfRule type="cellIs" dxfId="2506" priority="531" operator="equal">
      <formula>0</formula>
    </cfRule>
  </conditionalFormatting>
  <conditionalFormatting sqref="I5:J5">
    <cfRule type="cellIs" dxfId="2505" priority="532" operator="equal">
      <formula>0</formula>
    </cfRule>
  </conditionalFormatting>
  <conditionalFormatting sqref="J8">
    <cfRule type="cellIs" dxfId="2504" priority="530" operator="equal">
      <formula>0</formula>
    </cfRule>
  </conditionalFormatting>
  <conditionalFormatting sqref="J7">
    <cfRule type="cellIs" dxfId="2503" priority="529" operator="equal">
      <formula>0</formula>
    </cfRule>
  </conditionalFormatting>
  <conditionalFormatting sqref="L7">
    <cfRule type="cellIs" dxfId="2502" priority="524" operator="equal">
      <formula>0</formula>
    </cfRule>
  </conditionalFormatting>
  <conditionalFormatting sqref="L8">
    <cfRule type="cellIs" dxfId="2501" priority="525" operator="equal">
      <formula>0</formula>
    </cfRule>
  </conditionalFormatting>
  <conditionalFormatting sqref="D15:D16">
    <cfRule type="expression" dxfId="2500" priority="523">
      <formula>OR($BP$15=1,$BO$15=2)</formula>
    </cfRule>
  </conditionalFormatting>
  <conditionalFormatting sqref="D17:D18">
    <cfRule type="expression" dxfId="2499" priority="522">
      <formula>OR($BP$17=1,$BO$17=2)</formula>
    </cfRule>
  </conditionalFormatting>
  <conditionalFormatting sqref="D31:D32">
    <cfRule type="expression" dxfId="2498" priority="521">
      <formula>OR($BP$31=1,$BO$31=2)</formula>
    </cfRule>
  </conditionalFormatting>
  <conditionalFormatting sqref="D33:D34">
    <cfRule type="expression" dxfId="2497" priority="520">
      <formula>OR($BP$33=1,$BO$33=2)</formula>
    </cfRule>
  </conditionalFormatting>
  <conditionalFormatting sqref="D57:D58">
    <cfRule type="expression" dxfId="2496" priority="519">
      <formula>OR($BP$57=1,$BO$57=2)</formula>
    </cfRule>
  </conditionalFormatting>
  <conditionalFormatting sqref="D59:D60">
    <cfRule type="expression" dxfId="2495" priority="518">
      <formula>OR($BP$59=1,$BO$59=2)</formula>
    </cfRule>
  </conditionalFormatting>
  <conditionalFormatting sqref="A65:B70">
    <cfRule type="expression" dxfId="2494" priority="543">
      <formula>MONTH($A65)&lt;&gt;$AA$2</formula>
    </cfRule>
  </conditionalFormatting>
  <conditionalFormatting sqref="E9:E10">
    <cfRule type="expression" dxfId="2493" priority="517">
      <formula>OR($BP$9=1,$BO$9=2)</formula>
    </cfRule>
  </conditionalFormatting>
  <conditionalFormatting sqref="E11:E12">
    <cfRule type="expression" dxfId="2492" priority="516">
      <formula>OR($BP$11=1,$BO$11=2)</formula>
    </cfRule>
  </conditionalFormatting>
  <conditionalFormatting sqref="E13:E14">
    <cfRule type="expression" dxfId="2491" priority="515">
      <formula>OR($BP$13=1,$BO$13=2)</formula>
    </cfRule>
  </conditionalFormatting>
  <conditionalFormatting sqref="E15:E16">
    <cfRule type="expression" dxfId="2490" priority="514">
      <formula>OR($BP$15=1,$BO$15=2)</formula>
    </cfRule>
  </conditionalFormatting>
  <conditionalFormatting sqref="E17:E18">
    <cfRule type="expression" dxfId="2489" priority="513">
      <formula>OR($BP$17=1,$BO$17=2)</formula>
    </cfRule>
  </conditionalFormatting>
  <conditionalFormatting sqref="E19:E20">
    <cfRule type="expression" dxfId="2488" priority="512">
      <formula>OR($BP$19=1,$BO$19=2)</formula>
    </cfRule>
  </conditionalFormatting>
  <conditionalFormatting sqref="E21:E22">
    <cfRule type="expression" dxfId="2487" priority="511">
      <formula>OR($BP$21=1,$BO$21=2)</formula>
    </cfRule>
  </conditionalFormatting>
  <conditionalFormatting sqref="E23:E24">
    <cfRule type="expression" dxfId="2486" priority="510">
      <formula>OR($BP$23=1,$BO$23=2)</formula>
    </cfRule>
  </conditionalFormatting>
  <conditionalFormatting sqref="E25:E26">
    <cfRule type="expression" dxfId="2485" priority="509">
      <formula>OR($BP$25=1,$BO$25=2)</formula>
    </cfRule>
  </conditionalFormatting>
  <conditionalFormatting sqref="E27:E28">
    <cfRule type="expression" dxfId="2484" priority="508">
      <formula>OR($BP$27=1,$BO$27=2)</formula>
    </cfRule>
  </conditionalFormatting>
  <conditionalFormatting sqref="E31:E32">
    <cfRule type="expression" dxfId="2483" priority="507">
      <formula>OR($BP$31=1,$BO$31=2)</formula>
    </cfRule>
  </conditionalFormatting>
  <conditionalFormatting sqref="E33:E34">
    <cfRule type="expression" dxfId="2482" priority="506">
      <formula>OR($BP$33=1,$BO$33=2)</formula>
    </cfRule>
  </conditionalFormatting>
  <conditionalFormatting sqref="E35:E36">
    <cfRule type="expression" dxfId="2481" priority="505">
      <formula>OR($BP$35=1,$BO$35=2)</formula>
    </cfRule>
  </conditionalFormatting>
  <conditionalFormatting sqref="E37:E38">
    <cfRule type="expression" dxfId="2480" priority="504">
      <formula>OR($BP$37=1,$BO$37=2)</formula>
    </cfRule>
  </conditionalFormatting>
  <conditionalFormatting sqref="E39:E40">
    <cfRule type="expression" dxfId="2479" priority="503">
      <formula>OR($BP$39=1,$BO$39=2)</formula>
    </cfRule>
  </conditionalFormatting>
  <conditionalFormatting sqref="E41:E42">
    <cfRule type="expression" dxfId="2478" priority="502">
      <formula>OR($BP$41=1,$BO$41=2)</formula>
    </cfRule>
  </conditionalFormatting>
  <conditionalFormatting sqref="E47:E48">
    <cfRule type="expression" dxfId="2477" priority="501">
      <formula>OR($BP$47=1,$BO$47=2)</formula>
    </cfRule>
  </conditionalFormatting>
  <conditionalFormatting sqref="E49:E50">
    <cfRule type="expression" dxfId="2476" priority="500">
      <formula>OR($BP$49=1,$BO$49=2)</formula>
    </cfRule>
  </conditionalFormatting>
  <conditionalFormatting sqref="E51:E52">
    <cfRule type="expression" dxfId="2475" priority="499">
      <formula>OR($BP$51=1,$BO$51=2)</formula>
    </cfRule>
  </conditionalFormatting>
  <conditionalFormatting sqref="E53:E54">
    <cfRule type="expression" dxfId="2474" priority="498">
      <formula>OR($BP$53=1,$BO$53=2)</formula>
    </cfRule>
  </conditionalFormatting>
  <conditionalFormatting sqref="E55:E56">
    <cfRule type="expression" dxfId="2473" priority="497">
      <formula>OR($BP$55=1,$BO$55=2)</formula>
    </cfRule>
  </conditionalFormatting>
  <conditionalFormatting sqref="E57:E58">
    <cfRule type="expression" dxfId="2472" priority="496">
      <formula>OR($BP$57=1,$BO$57=2)</formula>
    </cfRule>
  </conditionalFormatting>
  <conditionalFormatting sqref="E59:E60">
    <cfRule type="expression" dxfId="2471" priority="495">
      <formula>OR($BP$59=1,$BO$59=2)</formula>
    </cfRule>
  </conditionalFormatting>
  <conditionalFormatting sqref="E61:E62">
    <cfRule type="expression" dxfId="2470" priority="494">
      <formula>OR($BP$61=1,$BO$61=2)</formula>
    </cfRule>
  </conditionalFormatting>
  <conditionalFormatting sqref="E63:E64">
    <cfRule type="expression" dxfId="2469" priority="493">
      <formula>OR($BP$63=1,$BO$63=2)</formula>
    </cfRule>
  </conditionalFormatting>
  <conditionalFormatting sqref="E65:E66">
    <cfRule type="expression" dxfId="2468" priority="492">
      <formula>OR($BP$65=1,$BO$65=2)</formula>
    </cfRule>
  </conditionalFormatting>
  <conditionalFormatting sqref="E67:E68">
    <cfRule type="expression" dxfId="2467" priority="491">
      <formula>OR($BP$67=1,$BO$67=2)</formula>
    </cfRule>
  </conditionalFormatting>
  <conditionalFormatting sqref="E69:E70">
    <cfRule type="expression" dxfId="2466" priority="490">
      <formula>OR($BP$69=1,$BO$69=2)</formula>
    </cfRule>
  </conditionalFormatting>
  <conditionalFormatting sqref="C9">
    <cfRule type="expression" dxfId="2465" priority="489">
      <formula>OR($BP$9=1,$BO$9=2)</formula>
    </cfRule>
  </conditionalFormatting>
  <conditionalFormatting sqref="D19:D20">
    <cfRule type="expression" dxfId="2464" priority="488">
      <formula>OR($BP$19=1,$BO$19=2)</formula>
    </cfRule>
  </conditionalFormatting>
  <conditionalFormatting sqref="D51:D52">
    <cfRule type="expression" dxfId="2463" priority="487">
      <formula>OR($BP$51=1,$BO$51=2)</formula>
    </cfRule>
  </conditionalFormatting>
  <conditionalFormatting sqref="D67:D68">
    <cfRule type="expression" dxfId="2462" priority="486">
      <formula>OR($BP$67=1,$BO$67=2)</formula>
    </cfRule>
  </conditionalFormatting>
  <conditionalFormatting sqref="N43:N44">
    <cfRule type="expression" dxfId="2461" priority="485">
      <formula>"AE=1"</formula>
    </cfRule>
  </conditionalFormatting>
  <conditionalFormatting sqref="AB19:AB20">
    <cfRule type="expression" dxfId="2460" priority="544">
      <formula>AND(OR(L19&gt;0,#REF!&gt;0),CH19=1)</formula>
    </cfRule>
  </conditionalFormatting>
  <conditionalFormatting sqref="AA19:AA20">
    <cfRule type="expression" dxfId="2459" priority="545">
      <formula>AND(OR(K19&gt;0,#REF!&gt;0),#REF!=1)</formula>
    </cfRule>
  </conditionalFormatting>
  <conditionalFormatting sqref="D43:D44">
    <cfRule type="expression" dxfId="2458" priority="484">
      <formula>OR($BP$43=1,$BO$43=2)</formula>
    </cfRule>
  </conditionalFormatting>
  <conditionalFormatting sqref="D45:D46">
    <cfRule type="expression" dxfId="2457" priority="483">
      <formula>OR($BP$45=1,$BO$45=2)</formula>
    </cfRule>
  </conditionalFormatting>
  <conditionalFormatting sqref="D47:D48">
    <cfRule type="expression" dxfId="2456" priority="482">
      <formula>OR($BP$47=1,$BO$47=2)</formula>
    </cfRule>
  </conditionalFormatting>
  <conditionalFormatting sqref="D53:D54">
    <cfRule type="expression" dxfId="2455" priority="481">
      <formula>OR($BP$53=1,$BO$53=2)</formula>
    </cfRule>
  </conditionalFormatting>
  <conditionalFormatting sqref="D55:D56">
    <cfRule type="expression" dxfId="2454" priority="480">
      <formula>OR($BP$55=1,$BO$55=2)</formula>
    </cfRule>
  </conditionalFormatting>
  <conditionalFormatting sqref="D61:D62">
    <cfRule type="expression" dxfId="2453" priority="479">
      <formula>OR($BP$61=1,$BO$61=2)</formula>
    </cfRule>
  </conditionalFormatting>
  <conditionalFormatting sqref="E43:E44">
    <cfRule type="expression" dxfId="2452" priority="478">
      <formula>OR($BP$43=1,$BO$43=2)</formula>
    </cfRule>
  </conditionalFormatting>
  <conditionalFormatting sqref="E45:E46">
    <cfRule type="expression" dxfId="2451" priority="477">
      <formula>OR($BP$45=1,$BO$45=2)</formula>
    </cfRule>
  </conditionalFormatting>
  <conditionalFormatting sqref="C15">
    <cfRule type="expression" dxfId="2450" priority="476">
      <formula>OR($BP$15=1,$BO$15=2)</formula>
    </cfRule>
  </conditionalFormatting>
  <conditionalFormatting sqref="C16">
    <cfRule type="expression" dxfId="2449" priority="475">
      <formula>OR($BP$15=1,$BO$15=2)</formula>
    </cfRule>
  </conditionalFormatting>
  <conditionalFormatting sqref="C17">
    <cfRule type="expression" dxfId="2448" priority="474">
      <formula>OR($BP$17=1,$BO$17=2)</formula>
    </cfRule>
  </conditionalFormatting>
  <conditionalFormatting sqref="C18">
    <cfRule type="expression" dxfId="2447" priority="473">
      <formula>OR($BP$17=1,$BO$17=2)</formula>
    </cfRule>
  </conditionalFormatting>
  <conditionalFormatting sqref="C19">
    <cfRule type="expression" dxfId="2446" priority="472">
      <formula>OR($BP$19=1,$BO$19=2)</formula>
    </cfRule>
  </conditionalFormatting>
  <conditionalFormatting sqref="C20">
    <cfRule type="expression" dxfId="2445" priority="471">
      <formula>OR($BP$19=1,$BO$19=2)</formula>
    </cfRule>
  </conditionalFormatting>
  <conditionalFormatting sqref="C21">
    <cfRule type="expression" dxfId="2444" priority="470">
      <formula>OR($BP$21=1,$BO$21=2)</formula>
    </cfRule>
  </conditionalFormatting>
  <conditionalFormatting sqref="C22">
    <cfRule type="expression" dxfId="2443" priority="469">
      <formula>OR($BP$21=1,$BO$21=2)</formula>
    </cfRule>
  </conditionalFormatting>
  <conditionalFormatting sqref="C23">
    <cfRule type="expression" dxfId="2442" priority="468">
      <formula>OR($BP$23=1,$BO$23=2)</formula>
    </cfRule>
  </conditionalFormatting>
  <conditionalFormatting sqref="C24">
    <cfRule type="expression" dxfId="2441" priority="467">
      <formula>OR($BP$23=1,$BO$23=2)</formula>
    </cfRule>
  </conditionalFormatting>
  <conditionalFormatting sqref="C25">
    <cfRule type="expression" dxfId="2440" priority="466">
      <formula>OR($BP$25=1,$BO$25=2)</formula>
    </cfRule>
  </conditionalFormatting>
  <conditionalFormatting sqref="C26">
    <cfRule type="expression" dxfId="2439" priority="465">
      <formula>OR($BP$25=1,$BO$25=2)</formula>
    </cfRule>
  </conditionalFormatting>
  <conditionalFormatting sqref="C27">
    <cfRule type="expression" dxfId="2438" priority="464">
      <formula>OR($BP$27=1,$BO$27=2)</formula>
    </cfRule>
  </conditionalFormatting>
  <conditionalFormatting sqref="C28">
    <cfRule type="expression" dxfId="2437" priority="463">
      <formula>OR($BP$27=1,$BO$27=2)</formula>
    </cfRule>
  </conditionalFormatting>
  <conditionalFormatting sqref="C29">
    <cfRule type="expression" dxfId="2436" priority="462">
      <formula>OR($BP$29=1,$BO$29=2)</formula>
    </cfRule>
  </conditionalFormatting>
  <conditionalFormatting sqref="C30">
    <cfRule type="expression" dxfId="2435" priority="461">
      <formula>OR($BP$29=1,$BO$29=2)</formula>
    </cfRule>
  </conditionalFormatting>
  <conditionalFormatting sqref="C31">
    <cfRule type="expression" dxfId="2434" priority="460">
      <formula>OR($BP$31=1,$BO$31=2)</formula>
    </cfRule>
  </conditionalFormatting>
  <conditionalFormatting sqref="C32">
    <cfRule type="expression" dxfId="2433" priority="459">
      <formula>OR($BP$31=1,$BO$31=2)</formula>
    </cfRule>
  </conditionalFormatting>
  <conditionalFormatting sqref="C33">
    <cfRule type="expression" dxfId="2432" priority="458">
      <formula>OR($BP$33=1,$BO$33=2)</formula>
    </cfRule>
  </conditionalFormatting>
  <conditionalFormatting sqref="C34">
    <cfRule type="expression" dxfId="2431" priority="457">
      <formula>OR($BP$33=1,$BO$33=2)</formula>
    </cfRule>
  </conditionalFormatting>
  <conditionalFormatting sqref="C35">
    <cfRule type="expression" dxfId="2430" priority="456">
      <formula>OR($BP$35=1,$BO$35=2)</formula>
    </cfRule>
  </conditionalFormatting>
  <conditionalFormatting sqref="C36">
    <cfRule type="expression" dxfId="2429" priority="455">
      <formula>OR($BP$35=1,$BO$35=2)</formula>
    </cfRule>
  </conditionalFormatting>
  <conditionalFormatting sqref="C37">
    <cfRule type="expression" dxfId="2428" priority="454">
      <formula>OR($BP$37=1,$BO$37=2)</formula>
    </cfRule>
  </conditionalFormatting>
  <conditionalFormatting sqref="C38">
    <cfRule type="expression" dxfId="2427" priority="453">
      <formula>OR($BP$37=1,$BO$37=2)</formula>
    </cfRule>
  </conditionalFormatting>
  <conditionalFormatting sqref="C39">
    <cfRule type="expression" dxfId="2426" priority="452">
      <formula>OR($BP$39=1,$BO$39=2)</formula>
    </cfRule>
  </conditionalFormatting>
  <conditionalFormatting sqref="C40">
    <cfRule type="expression" dxfId="2425" priority="451">
      <formula>OR($BP$39=1,$BO$39=2)</formula>
    </cfRule>
  </conditionalFormatting>
  <conditionalFormatting sqref="C41">
    <cfRule type="expression" dxfId="2424" priority="450">
      <formula>OR($BP$41=1,$BO$41=2)</formula>
    </cfRule>
  </conditionalFormatting>
  <conditionalFormatting sqref="C42">
    <cfRule type="expression" dxfId="2423" priority="449">
      <formula>OR($BP$41=1,$BO$41=2)</formula>
    </cfRule>
  </conditionalFormatting>
  <conditionalFormatting sqref="C43">
    <cfRule type="expression" dxfId="2422" priority="448">
      <formula>OR($BP$43=1,$BO$43=2)</formula>
    </cfRule>
  </conditionalFormatting>
  <conditionalFormatting sqref="C44">
    <cfRule type="expression" dxfId="2421" priority="447">
      <formula>OR($BP$43=1,$BO$43=2)</formula>
    </cfRule>
  </conditionalFormatting>
  <conditionalFormatting sqref="C45">
    <cfRule type="expression" dxfId="2420" priority="446">
      <formula>OR($BP$45=1,$BO$45=2)</formula>
    </cfRule>
  </conditionalFormatting>
  <conditionalFormatting sqref="C46">
    <cfRule type="expression" dxfId="2419" priority="445">
      <formula>OR($BP$45=1,$BO$45=2)</formula>
    </cfRule>
  </conditionalFormatting>
  <conditionalFormatting sqref="C47">
    <cfRule type="expression" dxfId="2418" priority="444">
      <formula>OR($BP$47=1,$BO$47=2)</formula>
    </cfRule>
  </conditionalFormatting>
  <conditionalFormatting sqref="C48">
    <cfRule type="expression" dxfId="2417" priority="443">
      <formula>OR($BP$47=1,$BO$47=2)</formula>
    </cfRule>
  </conditionalFormatting>
  <conditionalFormatting sqref="C49">
    <cfRule type="expression" dxfId="2416" priority="442">
      <formula>OR($BP$49=1,$BO$49=2)</formula>
    </cfRule>
  </conditionalFormatting>
  <conditionalFormatting sqref="C50">
    <cfRule type="expression" dxfId="2415" priority="441">
      <formula>OR($BP$49=1,$BO$49=2)</formula>
    </cfRule>
  </conditionalFormatting>
  <conditionalFormatting sqref="C51">
    <cfRule type="expression" dxfId="2414" priority="440">
      <formula>OR($BP$51=1,$BO$51=2)</formula>
    </cfRule>
  </conditionalFormatting>
  <conditionalFormatting sqref="C52">
    <cfRule type="expression" dxfId="2413" priority="439">
      <formula>OR($BP$51=1,$BO$51=2)</formula>
    </cfRule>
  </conditionalFormatting>
  <conditionalFormatting sqref="C53">
    <cfRule type="expression" dxfId="2412" priority="438">
      <formula>OR($BP$53=1,$BO$53=2)</formula>
    </cfRule>
  </conditionalFormatting>
  <conditionalFormatting sqref="C54">
    <cfRule type="expression" dxfId="2411" priority="437">
      <formula>OR($BP$53=1,$BO$53=2)</formula>
    </cfRule>
  </conditionalFormatting>
  <conditionalFormatting sqref="C55">
    <cfRule type="expression" dxfId="2410" priority="436">
      <formula>OR($BP$55=1,$BO$55=2)</formula>
    </cfRule>
  </conditionalFormatting>
  <conditionalFormatting sqref="C56">
    <cfRule type="expression" dxfId="2409" priority="435">
      <formula>OR($BP$55=1,$BO$55=2)</formula>
    </cfRule>
  </conditionalFormatting>
  <conditionalFormatting sqref="C57">
    <cfRule type="expression" dxfId="2408" priority="434">
      <formula>OR($BP$57=1,$BO$57=2)</formula>
    </cfRule>
  </conditionalFormatting>
  <conditionalFormatting sqref="C58">
    <cfRule type="expression" dxfId="2407" priority="433">
      <formula>OR($BP$57=1,$BO$57=2)</formula>
    </cfRule>
  </conditionalFormatting>
  <conditionalFormatting sqref="C59">
    <cfRule type="expression" dxfId="2406" priority="432">
      <formula>OR($BP$59=1,$BO$59=2)</formula>
    </cfRule>
  </conditionalFormatting>
  <conditionalFormatting sqref="C60">
    <cfRule type="expression" dxfId="2405" priority="431">
      <formula>OR($BP$59=1,$BO$59=2)</formula>
    </cfRule>
  </conditionalFormatting>
  <conditionalFormatting sqref="C61">
    <cfRule type="expression" dxfId="2404" priority="430">
      <formula>OR($BP$61=1,$BO$61=2)</formula>
    </cfRule>
  </conditionalFormatting>
  <conditionalFormatting sqref="C62">
    <cfRule type="expression" dxfId="2403" priority="429">
      <formula>OR($BP$61=1,$BO$61=2)</formula>
    </cfRule>
  </conditionalFormatting>
  <conditionalFormatting sqref="C63">
    <cfRule type="expression" dxfId="2402" priority="428">
      <formula>OR($BP$63=1,$BO$63=2)</formula>
    </cfRule>
  </conditionalFormatting>
  <conditionalFormatting sqref="C64">
    <cfRule type="expression" dxfId="2401" priority="427">
      <formula>OR($BP$63=1,$BO$63=2)</formula>
    </cfRule>
  </conditionalFormatting>
  <conditionalFormatting sqref="C65">
    <cfRule type="expression" dxfId="2400" priority="406">
      <formula>MONTH($A65)&lt;&gt;$AA$2</formula>
    </cfRule>
    <cfRule type="expression" dxfId="2399" priority="426">
      <formula>OR($BP$65=1,$BO$65=2)</formula>
    </cfRule>
  </conditionalFormatting>
  <conditionalFormatting sqref="C66">
    <cfRule type="expression" dxfId="2398" priority="425">
      <formula>OR($BP$65=1,$BO$65=2)</formula>
    </cfRule>
  </conditionalFormatting>
  <conditionalFormatting sqref="C67">
    <cfRule type="expression" dxfId="2397" priority="404">
      <formula>MONTH($A67)&lt;&gt;$AA$2</formula>
    </cfRule>
    <cfRule type="expression" dxfId="2396" priority="424">
      <formula>OR($BP$67=1,$BO$67=2)</formula>
    </cfRule>
  </conditionalFormatting>
  <conditionalFormatting sqref="C68">
    <cfRule type="expression" dxfId="2395" priority="423">
      <formula>OR($BP$67=1,$BO$67=2)</formula>
    </cfRule>
  </conditionalFormatting>
  <conditionalFormatting sqref="D13:D14">
    <cfRule type="expression" dxfId="2394" priority="422">
      <formula>OR($BP$13=1,$BO$13=2)</formula>
    </cfRule>
  </conditionalFormatting>
  <conditionalFormatting sqref="C11">
    <cfRule type="expression" dxfId="2393" priority="421">
      <formula>OR($BP$11=1,$BO$11=2)</formula>
    </cfRule>
  </conditionalFormatting>
  <conditionalFormatting sqref="D25:D26">
    <cfRule type="expression" dxfId="2392" priority="420">
      <formula>OR($BP$25=1,$BO$25=2)</formula>
    </cfRule>
  </conditionalFormatting>
  <conditionalFormatting sqref="D29:D30">
    <cfRule type="expression" dxfId="2391" priority="419">
      <formula>OR($BP$29=1,$BO$29=2)</formula>
    </cfRule>
  </conditionalFormatting>
  <conditionalFormatting sqref="E29:E30">
    <cfRule type="expression" dxfId="2390" priority="418">
      <formula>OR($BP$29=1,$BO$29=2)</formula>
    </cfRule>
  </conditionalFormatting>
  <conditionalFormatting sqref="D49:D50">
    <cfRule type="expression" dxfId="2389" priority="417">
      <formula>OR($BP$49=1,$BO$49=2)</formula>
    </cfRule>
  </conditionalFormatting>
  <conditionalFormatting sqref="D63:D64">
    <cfRule type="expression" dxfId="2388" priority="416">
      <formula>OR($BP$63=1,$BO$63=2)</formula>
    </cfRule>
  </conditionalFormatting>
  <conditionalFormatting sqref="D69:D70">
    <cfRule type="expression" dxfId="2387" priority="415">
      <formula>OR($BP$69=1,$BO$69=2)</formula>
    </cfRule>
  </conditionalFormatting>
  <conditionalFormatting sqref="C69">
    <cfRule type="expression" dxfId="2386" priority="402">
      <formula>MONTH($A69)&lt;&gt;$AA$2</formula>
    </cfRule>
    <cfRule type="expression" dxfId="2385" priority="414">
      <formula>OR($BP$69=1,$BO$69=2)</formula>
    </cfRule>
  </conditionalFormatting>
  <conditionalFormatting sqref="C70">
    <cfRule type="expression" dxfId="2384" priority="413">
      <formula>OR($BP$69=1,$BO$69=2)</formula>
    </cfRule>
  </conditionalFormatting>
  <conditionalFormatting sqref="C12">
    <cfRule type="expression" dxfId="2383" priority="412">
      <formula>OR($BP$11=1,$BO$11=2)</formula>
    </cfRule>
  </conditionalFormatting>
  <conditionalFormatting sqref="D65:D66">
    <cfRule type="expression" dxfId="2382" priority="411">
      <formula>OR($BP$65=1,$BO$65=2)</formula>
    </cfRule>
  </conditionalFormatting>
  <conditionalFormatting sqref="C10">
    <cfRule type="expression" dxfId="2381" priority="410">
      <formula>OR($BP$9=1,$BO$9=2)</formula>
    </cfRule>
  </conditionalFormatting>
  <conditionalFormatting sqref="D27:D28">
    <cfRule type="expression" dxfId="2380" priority="409">
      <formula>OR($BP$27=1,$BO$27=2)</formula>
    </cfRule>
  </conditionalFormatting>
  <conditionalFormatting sqref="D21:D22">
    <cfRule type="expression" dxfId="2379" priority="408">
      <formula>OR($BP$21=1,$BO$21=2)</formula>
    </cfRule>
  </conditionalFormatting>
  <conditionalFormatting sqref="D23:D24">
    <cfRule type="expression" dxfId="2378" priority="407">
      <formula>OR($BP$23=1,$BO$23=2)</formula>
    </cfRule>
  </conditionalFormatting>
  <conditionalFormatting sqref="V19:Z20">
    <cfRule type="expression" dxfId="2377" priority="546">
      <formula>AND(OR(F19&gt;0,#REF!&gt;0),CC19=1)</formula>
    </cfRule>
  </conditionalFormatting>
  <conditionalFormatting sqref="M65:N66">
    <cfRule type="expression" dxfId="2376" priority="400">
      <formula>MONTH($A65)&lt;&gt;$AA$2</formula>
    </cfRule>
  </conditionalFormatting>
  <conditionalFormatting sqref="M67:N68">
    <cfRule type="expression" dxfId="2375" priority="399">
      <formula>MONTH($A67)&lt;&gt;$AA$2</formula>
    </cfRule>
  </conditionalFormatting>
  <conditionalFormatting sqref="M69:N70">
    <cfRule type="expression" dxfId="2374" priority="398">
      <formula>MONTH($A69)&lt;&gt;$AA$2</formula>
    </cfRule>
  </conditionalFormatting>
  <conditionalFormatting sqref="C69:E69">
    <cfRule type="expression" dxfId="2373" priority="397">
      <formula>MONTH($A69)&lt;&gt;$AA$2</formula>
    </cfRule>
  </conditionalFormatting>
  <conditionalFormatting sqref="C65:E65">
    <cfRule type="expression" dxfId="2372" priority="395">
      <formula>MONTH($A65)&lt;&gt;$AA$2</formula>
    </cfRule>
  </conditionalFormatting>
  <conditionalFormatting sqref="C67:E67">
    <cfRule type="expression" dxfId="2371" priority="396">
      <formula>MONTH($A67)&lt;&gt;$AA$2</formula>
    </cfRule>
  </conditionalFormatting>
  <conditionalFormatting sqref="C68:E68">
    <cfRule type="expression" dxfId="2370" priority="403">
      <formula>MONTH($A67)&lt;&gt;$AA$2</formula>
    </cfRule>
  </conditionalFormatting>
  <conditionalFormatting sqref="C70:E70">
    <cfRule type="expression" dxfId="2369" priority="401">
      <formula>MONTH($A69)&lt;&gt;$AA$2</formula>
    </cfRule>
  </conditionalFormatting>
  <conditionalFormatting sqref="C66:E66">
    <cfRule type="expression" dxfId="2368" priority="405">
      <formula>MONTH($A65)&lt;&gt;$AA$2</formula>
    </cfRule>
  </conditionalFormatting>
  <conditionalFormatting sqref="C13">
    <cfRule type="expression" dxfId="2367" priority="394">
      <formula>OR($BP$13=1,$BO$13=2)</formula>
    </cfRule>
  </conditionalFormatting>
  <conditionalFormatting sqref="C14">
    <cfRule type="expression" dxfId="2366" priority="393">
      <formula>OR($BP$13=1,$BO$13=2)</formula>
    </cfRule>
  </conditionalFormatting>
  <conditionalFormatting sqref="J65">
    <cfRule type="expression" dxfId="2365" priority="392">
      <formula>MONTH($A65)&lt;&gt;$AA$2</formula>
    </cfRule>
  </conditionalFormatting>
  <conditionalFormatting sqref="J66">
    <cfRule type="expression" dxfId="2364" priority="391">
      <formula>MONTH($A65)&lt;&gt;$AA$2</formula>
    </cfRule>
  </conditionalFormatting>
  <conditionalFormatting sqref="L65">
    <cfRule type="expression" dxfId="2363" priority="390">
      <formula>MONTH($A65)&lt;&gt;$AA$2</formula>
    </cfRule>
  </conditionalFormatting>
  <conditionalFormatting sqref="L66">
    <cfRule type="expression" dxfId="2362" priority="389">
      <formula>MONTH($A65)&lt;&gt;$AA$2</formula>
    </cfRule>
  </conditionalFormatting>
  <conditionalFormatting sqref="J67">
    <cfRule type="expression" dxfId="2361" priority="388">
      <formula>MONTH($A67)&lt;&gt;$AA$2</formula>
    </cfRule>
  </conditionalFormatting>
  <conditionalFormatting sqref="J68">
    <cfRule type="expression" dxfId="2360" priority="387">
      <formula>MONTH($A67)&lt;&gt;$AA$2</formula>
    </cfRule>
  </conditionalFormatting>
  <conditionalFormatting sqref="L67">
    <cfRule type="expression" dxfId="2359" priority="386">
      <formula>MONTH($A67)&lt;&gt;$AA$2</formula>
    </cfRule>
  </conditionalFormatting>
  <conditionalFormatting sqref="L68">
    <cfRule type="expression" dxfId="2358" priority="385">
      <formula>MONTH($A67)&lt;&gt;$AA$2</formula>
    </cfRule>
  </conditionalFormatting>
  <conditionalFormatting sqref="J69">
    <cfRule type="expression" dxfId="2357" priority="384">
      <formula>MONTH($A69)&lt;&gt;$AA$2</formula>
    </cfRule>
  </conditionalFormatting>
  <conditionalFormatting sqref="J70">
    <cfRule type="expression" dxfId="2356" priority="383">
      <formula>MONTH($A69)&lt;&gt;$AA$2</formula>
    </cfRule>
  </conditionalFormatting>
  <conditionalFormatting sqref="L69">
    <cfRule type="expression" dxfId="2355" priority="382">
      <formula>MONTH($A69)&lt;&gt;$AA$2</formula>
    </cfRule>
  </conditionalFormatting>
  <conditionalFormatting sqref="L70">
    <cfRule type="expression" dxfId="2354" priority="381">
      <formula>MONTH($A69)&lt;&gt;$AA$2</formula>
    </cfRule>
  </conditionalFormatting>
  <conditionalFormatting sqref="D35:D36">
    <cfRule type="expression" dxfId="2353" priority="380">
      <formula>OR($BP$35=1,$BO$35=2)</formula>
    </cfRule>
  </conditionalFormatting>
  <conditionalFormatting sqref="D37:D38">
    <cfRule type="expression" dxfId="2352" priority="379">
      <formula>OR($BP$37=1,$BO$37=2)</formula>
    </cfRule>
  </conditionalFormatting>
  <conditionalFormatting sqref="D39:D40">
    <cfRule type="expression" dxfId="2351" priority="378">
      <formula>OR($BP$39=1,$BO$39=2)</formula>
    </cfRule>
  </conditionalFormatting>
  <conditionalFormatting sqref="D41:D42">
    <cfRule type="expression" dxfId="2350" priority="377">
      <formula>OR($BP$41=1,$BO$41=2)</formula>
    </cfRule>
  </conditionalFormatting>
  <conditionalFormatting sqref="AB9:AB10">
    <cfRule type="expression" dxfId="2349" priority="374">
      <formula>AND(OR(L9&gt;0,#REF!&gt;0),CH9=1)</formula>
    </cfRule>
  </conditionalFormatting>
  <conditionalFormatting sqref="AA9:AA10">
    <cfRule type="expression" dxfId="2348" priority="375">
      <formula>AND(OR(K9&gt;0,#REF!&gt;0),#REF!=1)</formula>
    </cfRule>
  </conditionalFormatting>
  <conditionalFormatting sqref="V9:Z10">
    <cfRule type="expression" dxfId="2347" priority="376">
      <formula>AND(OR(F9&gt;0,#REF!&gt;0),CC9=1)</formula>
    </cfRule>
  </conditionalFormatting>
  <conditionalFormatting sqref="AB11:AB12">
    <cfRule type="expression" dxfId="2346" priority="371">
      <formula>AND(OR(L11&gt;0,#REF!&gt;0),CH11=1)</formula>
    </cfRule>
  </conditionalFormatting>
  <conditionalFormatting sqref="AA11:AA12">
    <cfRule type="expression" dxfId="2345" priority="372">
      <formula>AND(OR(K11&gt;0,#REF!&gt;0),#REF!=1)</formula>
    </cfRule>
  </conditionalFormatting>
  <conditionalFormatting sqref="V11:Z12">
    <cfRule type="expression" dxfId="2344" priority="373">
      <formula>AND(OR(F11&gt;0,#REF!&gt;0),CC11=1)</formula>
    </cfRule>
  </conditionalFormatting>
  <conditionalFormatting sqref="AB13:AB14">
    <cfRule type="expression" dxfId="2343" priority="368">
      <formula>AND(OR(L13&gt;0,#REF!&gt;0),CH13=1)</formula>
    </cfRule>
  </conditionalFormatting>
  <conditionalFormatting sqref="AA13:AA14">
    <cfRule type="expression" dxfId="2342" priority="369">
      <formula>AND(OR(K13&gt;0,#REF!&gt;0),#REF!=1)</formula>
    </cfRule>
  </conditionalFormatting>
  <conditionalFormatting sqref="V13:Z14">
    <cfRule type="expression" dxfId="2341" priority="370">
      <formula>AND(OR(F13&gt;0,#REF!&gt;0),CC13=1)</formula>
    </cfRule>
  </conditionalFormatting>
  <conditionalFormatting sqref="AB15:AB16">
    <cfRule type="expression" dxfId="2340" priority="365">
      <formula>AND(OR(L15&gt;0,#REF!&gt;0),CH15=1)</formula>
    </cfRule>
  </conditionalFormatting>
  <conditionalFormatting sqref="AA15:AA16">
    <cfRule type="expression" dxfId="2339" priority="366">
      <formula>AND(OR(K15&gt;0,#REF!&gt;0),#REF!=1)</formula>
    </cfRule>
  </conditionalFormatting>
  <conditionalFormatting sqref="V15:Z16">
    <cfRule type="expression" dxfId="2338" priority="367">
      <formula>AND(OR(F15&gt;0,#REF!&gt;0),CC15=1)</formula>
    </cfRule>
  </conditionalFormatting>
  <conditionalFormatting sqref="AB17:AB18">
    <cfRule type="expression" dxfId="2337" priority="362">
      <formula>AND(OR(L17&gt;0,#REF!&gt;0),CH17=1)</formula>
    </cfRule>
  </conditionalFormatting>
  <conditionalFormatting sqref="AA17:AA18">
    <cfRule type="expression" dxfId="2336" priority="363">
      <formula>AND(OR(K17&gt;0,#REF!&gt;0),#REF!=1)</formula>
    </cfRule>
  </conditionalFormatting>
  <conditionalFormatting sqref="V17:Z18">
    <cfRule type="expression" dxfId="2335" priority="364">
      <formula>AND(OR(F17&gt;0,#REF!&gt;0),CC17=1)</formula>
    </cfRule>
  </conditionalFormatting>
  <conditionalFormatting sqref="AB21:AB22">
    <cfRule type="expression" dxfId="2334" priority="359">
      <formula>AND(OR(L21&gt;0,#REF!&gt;0),CH21=1)</formula>
    </cfRule>
  </conditionalFormatting>
  <conditionalFormatting sqref="AA21:AA22">
    <cfRule type="expression" dxfId="2333" priority="360">
      <formula>AND(OR(K21&gt;0,#REF!&gt;0),#REF!=1)</formula>
    </cfRule>
  </conditionalFormatting>
  <conditionalFormatting sqref="V21:Z22">
    <cfRule type="expression" dxfId="2332" priority="361">
      <formula>AND(OR(F21&gt;0,#REF!&gt;0),CC21=1)</formula>
    </cfRule>
  </conditionalFormatting>
  <conditionalFormatting sqref="AB23:AB24">
    <cfRule type="expression" dxfId="2331" priority="356">
      <formula>AND(OR(L23&gt;0,#REF!&gt;0),CH23=1)</formula>
    </cfRule>
  </conditionalFormatting>
  <conditionalFormatting sqref="AA23:AA24">
    <cfRule type="expression" dxfId="2330" priority="357">
      <formula>AND(OR(K23&gt;0,#REF!&gt;0),#REF!=1)</formula>
    </cfRule>
  </conditionalFormatting>
  <conditionalFormatting sqref="V23:Z24">
    <cfRule type="expression" dxfId="2329" priority="358">
      <formula>AND(OR(F23&gt;0,#REF!&gt;0),CC23=1)</formula>
    </cfRule>
  </conditionalFormatting>
  <conditionalFormatting sqref="AB25:AB26">
    <cfRule type="expression" dxfId="2328" priority="353">
      <formula>AND(OR(L25&gt;0,#REF!&gt;0),CH25=1)</formula>
    </cfRule>
  </conditionalFormatting>
  <conditionalFormatting sqref="AA25:AA26">
    <cfRule type="expression" dxfId="2327" priority="354">
      <formula>AND(OR(K25&gt;0,#REF!&gt;0),#REF!=1)</formula>
    </cfRule>
  </conditionalFormatting>
  <conditionalFormatting sqref="V25:Z26">
    <cfRule type="expression" dxfId="2326" priority="355">
      <formula>AND(OR(F25&gt;0,#REF!&gt;0),CC25=1)</formula>
    </cfRule>
  </conditionalFormatting>
  <conditionalFormatting sqref="AB27:AB28">
    <cfRule type="expression" dxfId="2325" priority="350">
      <formula>AND(OR(L27&gt;0,#REF!&gt;0),CH27=1)</formula>
    </cfRule>
  </conditionalFormatting>
  <conditionalFormatting sqref="AA27:AA28">
    <cfRule type="expression" dxfId="2324" priority="351">
      <formula>AND(OR(K27&gt;0,#REF!&gt;0),#REF!=1)</formula>
    </cfRule>
  </conditionalFormatting>
  <conditionalFormatting sqref="V27:Z28">
    <cfRule type="expression" dxfId="2323" priority="352">
      <formula>AND(OR(F27&gt;0,#REF!&gt;0),CC27=1)</formula>
    </cfRule>
  </conditionalFormatting>
  <conditionalFormatting sqref="AB29:AB30">
    <cfRule type="expression" dxfId="2322" priority="347">
      <formula>AND(OR(L29&gt;0,#REF!&gt;0),CH29=1)</formula>
    </cfRule>
  </conditionalFormatting>
  <conditionalFormatting sqref="AA29:AA30">
    <cfRule type="expression" dxfId="2321" priority="348">
      <formula>AND(OR(K29&gt;0,#REF!&gt;0),#REF!=1)</formula>
    </cfRule>
  </conditionalFormatting>
  <conditionalFormatting sqref="V29:Z30">
    <cfRule type="expression" dxfId="2320" priority="349">
      <formula>AND(OR(F29&gt;0,#REF!&gt;0),CC29=1)</formula>
    </cfRule>
  </conditionalFormatting>
  <conditionalFormatting sqref="AB31:AB32">
    <cfRule type="expression" dxfId="2319" priority="344">
      <formula>AND(OR(L31&gt;0,#REF!&gt;0),CH31=1)</formula>
    </cfRule>
  </conditionalFormatting>
  <conditionalFormatting sqref="AA31:AA32">
    <cfRule type="expression" dxfId="2318" priority="345">
      <formula>AND(OR(K31&gt;0,#REF!&gt;0),#REF!=1)</formula>
    </cfRule>
  </conditionalFormatting>
  <conditionalFormatting sqref="V31:Z32">
    <cfRule type="expression" dxfId="2317" priority="346">
      <formula>AND(OR(F31&gt;0,#REF!&gt;0),CC31=1)</formula>
    </cfRule>
  </conditionalFormatting>
  <conditionalFormatting sqref="AB33:AB34">
    <cfRule type="expression" dxfId="2316" priority="341">
      <formula>AND(OR(L33&gt;0,#REF!&gt;0),CH33=1)</formula>
    </cfRule>
  </conditionalFormatting>
  <conditionalFormatting sqref="AA33:AA34">
    <cfRule type="expression" dxfId="2315" priority="342">
      <formula>AND(OR(K33&gt;0,#REF!&gt;0),#REF!=1)</formula>
    </cfRule>
  </conditionalFormatting>
  <conditionalFormatting sqref="V33:Z34">
    <cfRule type="expression" dxfId="2314" priority="343">
      <formula>AND(OR(F33&gt;0,#REF!&gt;0),CC33=1)</formula>
    </cfRule>
  </conditionalFormatting>
  <conditionalFormatting sqref="AB35:AB36">
    <cfRule type="expression" dxfId="2313" priority="338">
      <formula>AND(OR(L35&gt;0,#REF!&gt;0),CH35=1)</formula>
    </cfRule>
  </conditionalFormatting>
  <conditionalFormatting sqref="AA35:AA36">
    <cfRule type="expression" dxfId="2312" priority="339">
      <formula>AND(OR(K35&gt;0,#REF!&gt;0),#REF!=1)</formula>
    </cfRule>
  </conditionalFormatting>
  <conditionalFormatting sqref="V35:Z36">
    <cfRule type="expression" dxfId="2311" priority="340">
      <formula>AND(OR(F35&gt;0,#REF!&gt;0),CC35=1)</formula>
    </cfRule>
  </conditionalFormatting>
  <conditionalFormatting sqref="AB37:AB38">
    <cfRule type="expression" dxfId="2310" priority="335">
      <formula>AND(OR(L37&gt;0,#REF!&gt;0),CH37=1)</formula>
    </cfRule>
  </conditionalFormatting>
  <conditionalFormatting sqref="AA37:AA38">
    <cfRule type="expression" dxfId="2309" priority="336">
      <formula>AND(OR(K37&gt;0,#REF!&gt;0),#REF!=1)</formula>
    </cfRule>
  </conditionalFormatting>
  <conditionalFormatting sqref="V37:Z38">
    <cfRule type="expression" dxfId="2308" priority="337">
      <formula>AND(OR(F37&gt;0,#REF!&gt;0),CC37=1)</formula>
    </cfRule>
  </conditionalFormatting>
  <conditionalFormatting sqref="AB39:AB40">
    <cfRule type="expression" dxfId="2307" priority="332">
      <formula>AND(OR(L39&gt;0,#REF!&gt;0),CH39=1)</formula>
    </cfRule>
  </conditionalFormatting>
  <conditionalFormatting sqref="AA39:AA40">
    <cfRule type="expression" dxfId="2306" priority="333">
      <formula>AND(OR(K39&gt;0,#REF!&gt;0),#REF!=1)</formula>
    </cfRule>
  </conditionalFormatting>
  <conditionalFormatting sqref="V39:Z40">
    <cfRule type="expression" dxfId="2305" priority="334">
      <formula>AND(OR(F39&gt;0,#REF!&gt;0),CC39=1)</formula>
    </cfRule>
  </conditionalFormatting>
  <conditionalFormatting sqref="AB41:AB42">
    <cfRule type="expression" dxfId="2304" priority="329">
      <formula>AND(OR(L41&gt;0,#REF!&gt;0),CH41=1)</formula>
    </cfRule>
  </conditionalFormatting>
  <conditionalFormatting sqref="AA41:AA42">
    <cfRule type="expression" dxfId="2303" priority="330">
      <formula>AND(OR(K41&gt;0,#REF!&gt;0),#REF!=1)</formula>
    </cfRule>
  </conditionalFormatting>
  <conditionalFormatting sqref="V41:Z42">
    <cfRule type="expression" dxfId="2302" priority="331">
      <formula>AND(OR(F41&gt;0,#REF!&gt;0),CC41=1)</formula>
    </cfRule>
  </conditionalFormatting>
  <conditionalFormatting sqref="AB43:AB44">
    <cfRule type="expression" dxfId="2301" priority="326">
      <formula>AND(OR(L43&gt;0,#REF!&gt;0),CH43=1)</formula>
    </cfRule>
  </conditionalFormatting>
  <conditionalFormatting sqref="AA43:AA44">
    <cfRule type="expression" dxfId="2300" priority="327">
      <formula>AND(OR(K43&gt;0,#REF!&gt;0),#REF!=1)</formula>
    </cfRule>
  </conditionalFormatting>
  <conditionalFormatting sqref="V43:Z44">
    <cfRule type="expression" dxfId="2299" priority="328">
      <formula>AND(OR(F43&gt;0,#REF!&gt;0),CC43=1)</formula>
    </cfRule>
  </conditionalFormatting>
  <conditionalFormatting sqref="AB45:AB46">
    <cfRule type="expression" dxfId="2298" priority="323">
      <formula>AND(OR(L45&gt;0,#REF!&gt;0),CH45=1)</formula>
    </cfRule>
  </conditionalFormatting>
  <conditionalFormatting sqref="AA45:AA46">
    <cfRule type="expression" dxfId="2297" priority="324">
      <formula>AND(OR(K45&gt;0,#REF!&gt;0),#REF!=1)</formula>
    </cfRule>
  </conditionalFormatting>
  <conditionalFormatting sqref="V45:Z46">
    <cfRule type="expression" dxfId="2296" priority="325">
      <formula>AND(OR(F45&gt;0,#REF!&gt;0),CC45=1)</formula>
    </cfRule>
  </conditionalFormatting>
  <conditionalFormatting sqref="AB47:AB48">
    <cfRule type="expression" dxfId="2295" priority="320">
      <formula>AND(OR(L47&gt;0,#REF!&gt;0),CH47=1)</formula>
    </cfRule>
  </conditionalFormatting>
  <conditionalFormatting sqref="AA47:AA48">
    <cfRule type="expression" dxfId="2294" priority="321">
      <formula>AND(OR(K47&gt;0,#REF!&gt;0),#REF!=1)</formula>
    </cfRule>
  </conditionalFormatting>
  <conditionalFormatting sqref="V47:Z48">
    <cfRule type="expression" dxfId="2293" priority="322">
      <formula>AND(OR(F47&gt;0,#REF!&gt;0),CC47=1)</formula>
    </cfRule>
  </conditionalFormatting>
  <conditionalFormatting sqref="AB49:AB50">
    <cfRule type="expression" dxfId="2292" priority="317">
      <formula>AND(OR(L49&gt;0,#REF!&gt;0),CH49=1)</formula>
    </cfRule>
  </conditionalFormatting>
  <conditionalFormatting sqref="AA49:AA50">
    <cfRule type="expression" dxfId="2291" priority="318">
      <formula>AND(OR(K49&gt;0,#REF!&gt;0),#REF!=1)</formula>
    </cfRule>
  </conditionalFormatting>
  <conditionalFormatting sqref="V49:Z50">
    <cfRule type="expression" dxfId="2290" priority="319">
      <formula>AND(OR(F49&gt;0,#REF!&gt;0),CC49=1)</formula>
    </cfRule>
  </conditionalFormatting>
  <conditionalFormatting sqref="AB51:AB52">
    <cfRule type="expression" dxfId="2289" priority="314">
      <formula>AND(OR(L51&gt;0,#REF!&gt;0),CH51=1)</formula>
    </cfRule>
  </conditionalFormatting>
  <conditionalFormatting sqref="AA51:AA52">
    <cfRule type="expression" dxfId="2288" priority="315">
      <formula>AND(OR(K51&gt;0,#REF!&gt;0),#REF!=1)</formula>
    </cfRule>
  </conditionalFormatting>
  <conditionalFormatting sqref="V51:Z52">
    <cfRule type="expression" dxfId="2287" priority="316">
      <formula>AND(OR(F51&gt;0,#REF!&gt;0),CC51=1)</formula>
    </cfRule>
  </conditionalFormatting>
  <conditionalFormatting sqref="AB53:AB54">
    <cfRule type="expression" dxfId="2286" priority="311">
      <formula>AND(OR(L53&gt;0,#REF!&gt;0),CH53=1)</formula>
    </cfRule>
  </conditionalFormatting>
  <conditionalFormatting sqref="AA53:AA54">
    <cfRule type="expression" dxfId="2285" priority="312">
      <formula>AND(OR(K53&gt;0,#REF!&gt;0),#REF!=1)</formula>
    </cfRule>
  </conditionalFormatting>
  <conditionalFormatting sqref="V53:Z54">
    <cfRule type="expression" dxfId="2284" priority="313">
      <formula>AND(OR(F53&gt;0,#REF!&gt;0),CC53=1)</formula>
    </cfRule>
  </conditionalFormatting>
  <conditionalFormatting sqref="AB55:AB56">
    <cfRule type="expression" dxfId="2283" priority="308">
      <formula>AND(OR(L55&gt;0,#REF!&gt;0),CH55=1)</formula>
    </cfRule>
  </conditionalFormatting>
  <conditionalFormatting sqref="AA55:AA56">
    <cfRule type="expression" dxfId="2282" priority="309">
      <formula>AND(OR(K55&gt;0,#REF!&gt;0),#REF!=1)</formula>
    </cfRule>
  </conditionalFormatting>
  <conditionalFormatting sqref="V55:Z56">
    <cfRule type="expression" dxfId="2281" priority="310">
      <formula>AND(OR(F55&gt;0,#REF!&gt;0),CC55=1)</formula>
    </cfRule>
  </conditionalFormatting>
  <conditionalFormatting sqref="AB57:AB58">
    <cfRule type="expression" dxfId="2280" priority="305">
      <formula>AND(OR(L57&gt;0,#REF!&gt;0),CH57=1)</formula>
    </cfRule>
  </conditionalFormatting>
  <conditionalFormatting sqref="AA57:AA58">
    <cfRule type="expression" dxfId="2279" priority="306">
      <formula>AND(OR(K57&gt;0,#REF!&gt;0),#REF!=1)</formula>
    </cfRule>
  </conditionalFormatting>
  <conditionalFormatting sqref="V57:Z58">
    <cfRule type="expression" dxfId="2278" priority="307">
      <formula>AND(OR(F57&gt;0,#REF!&gt;0),CC57=1)</formula>
    </cfRule>
  </conditionalFormatting>
  <conditionalFormatting sqref="AB59:AB60">
    <cfRule type="expression" dxfId="2277" priority="302">
      <formula>AND(OR(L59&gt;0,#REF!&gt;0),CH59=1)</formula>
    </cfRule>
  </conditionalFormatting>
  <conditionalFormatting sqref="AA59:AA60">
    <cfRule type="expression" dxfId="2276" priority="303">
      <formula>AND(OR(K59&gt;0,#REF!&gt;0),#REF!=1)</formula>
    </cfRule>
  </conditionalFormatting>
  <conditionalFormatting sqref="V59:Z60">
    <cfRule type="expression" dxfId="2275" priority="304">
      <formula>AND(OR(F59&gt;0,#REF!&gt;0),CC59=1)</formula>
    </cfRule>
  </conditionalFormatting>
  <conditionalFormatting sqref="AB61:AB62">
    <cfRule type="expression" dxfId="2274" priority="299">
      <formula>AND(OR(L61&gt;0,#REF!&gt;0),CH61=1)</formula>
    </cfRule>
  </conditionalFormatting>
  <conditionalFormatting sqref="AA61:AA62">
    <cfRule type="expression" dxfId="2273" priority="300">
      <formula>AND(OR(K61&gt;0,#REF!&gt;0),#REF!=1)</formula>
    </cfRule>
  </conditionalFormatting>
  <conditionalFormatting sqref="V61:Z62">
    <cfRule type="expression" dxfId="2272" priority="301">
      <formula>AND(OR(F61&gt;0,#REF!&gt;0),CC61=1)</formula>
    </cfRule>
  </conditionalFormatting>
  <conditionalFormatting sqref="AB63:AB64">
    <cfRule type="expression" dxfId="2271" priority="296">
      <formula>AND(OR(L63&gt;0,#REF!&gt;0),CH63=1)</formula>
    </cfRule>
  </conditionalFormatting>
  <conditionalFormatting sqref="AA63:AA64">
    <cfRule type="expression" dxfId="2270" priority="297">
      <formula>AND(OR(K63&gt;0,#REF!&gt;0),#REF!=1)</formula>
    </cfRule>
  </conditionalFormatting>
  <conditionalFormatting sqref="V63:Z64">
    <cfRule type="expression" dxfId="2269" priority="298">
      <formula>AND(OR(F63&gt;0,#REF!&gt;0),CC63=1)</formula>
    </cfRule>
  </conditionalFormatting>
  <conditionalFormatting sqref="AB65:AB66">
    <cfRule type="expression" dxfId="2268" priority="293">
      <formula>AND(OR(L65&gt;0,#REF!&gt;0),CH65=1)</formula>
    </cfRule>
  </conditionalFormatting>
  <conditionalFormatting sqref="AA65:AA66">
    <cfRule type="expression" dxfId="2267" priority="294">
      <formula>AND(OR(K65&gt;0,#REF!&gt;0),#REF!=1)</formula>
    </cfRule>
  </conditionalFormatting>
  <conditionalFormatting sqref="V65:Z66">
    <cfRule type="expression" dxfId="2266" priority="295">
      <formula>AND(OR(F65&gt;0,#REF!&gt;0),CC65=1)</formula>
    </cfRule>
  </conditionalFormatting>
  <conditionalFormatting sqref="AB67:AB68">
    <cfRule type="expression" dxfId="2265" priority="290">
      <formula>AND(OR(L67&gt;0,#REF!&gt;0),CH67=1)</formula>
    </cfRule>
  </conditionalFormatting>
  <conditionalFormatting sqref="AA67:AA68">
    <cfRule type="expression" dxfId="2264" priority="291">
      <formula>AND(OR(K67&gt;0,#REF!&gt;0),#REF!=1)</formula>
    </cfRule>
  </conditionalFormatting>
  <conditionalFormatting sqref="V67:Z68">
    <cfRule type="expression" dxfId="2263" priority="292">
      <formula>AND(OR(F67&gt;0,#REF!&gt;0),CC67=1)</formula>
    </cfRule>
  </conditionalFormatting>
  <conditionalFormatting sqref="AB69:AB70">
    <cfRule type="expression" dxfId="2262" priority="287">
      <formula>AND(OR(L69&gt;0,#REF!&gt;0),CH69=1)</formula>
    </cfRule>
  </conditionalFormatting>
  <conditionalFormatting sqref="AA69:AA70">
    <cfRule type="expression" dxfId="2261" priority="288">
      <formula>AND(OR(K69&gt;0,#REF!&gt;0),#REF!=1)</formula>
    </cfRule>
  </conditionalFormatting>
  <conditionalFormatting sqref="V69:Z70">
    <cfRule type="expression" dxfId="2260" priority="289">
      <formula>AND(OR(F69&gt;0,#REF!&gt;0),CC69=1)</formula>
    </cfRule>
  </conditionalFormatting>
  <conditionalFormatting sqref="P73:Q73">
    <cfRule type="cellIs" dxfId="2259" priority="286" operator="greaterThan">
      <formula>1.875</formula>
    </cfRule>
  </conditionalFormatting>
  <conditionalFormatting sqref="I9:I10">
    <cfRule type="cellIs" dxfId="2258" priority="285" operator="equal">
      <formula>0</formula>
    </cfRule>
  </conditionalFormatting>
  <conditionalFormatting sqref="K9:K10">
    <cfRule type="cellIs" dxfId="2257" priority="284" operator="equal">
      <formula>0</formula>
    </cfRule>
  </conditionalFormatting>
  <conditionalFormatting sqref="I11:I70">
    <cfRule type="cellIs" dxfId="2256" priority="283" operator="equal">
      <formula>0</formula>
    </cfRule>
  </conditionalFormatting>
  <conditionalFormatting sqref="K11:K70">
    <cfRule type="cellIs" dxfId="2255" priority="282" operator="equal">
      <formula>0</formula>
    </cfRule>
  </conditionalFormatting>
  <conditionalFormatting sqref="O65:O70">
    <cfRule type="expression" dxfId="2254" priority="281">
      <formula>MONTH($A65)&lt;&gt;$AA$2</formula>
    </cfRule>
  </conditionalFormatting>
  <conditionalFormatting sqref="P9:U10">
    <cfRule type="expression" dxfId="2253" priority="92">
      <formula>$CN9&gt;1.875</formula>
    </cfRule>
    <cfRule type="expression" dxfId="2252" priority="93">
      <formula>$CO9&gt;13.334</formula>
    </cfRule>
    <cfRule type="expression" dxfId="2251" priority="94">
      <formula>$CN9&gt;1.459</formula>
    </cfRule>
  </conditionalFormatting>
  <conditionalFormatting sqref="P11:U12">
    <cfRule type="expression" dxfId="2250" priority="89">
      <formula>$CN11&gt;1.875</formula>
    </cfRule>
    <cfRule type="expression" dxfId="2249" priority="90">
      <formula>$CO11&gt;13.334</formula>
    </cfRule>
    <cfRule type="expression" dxfId="2248" priority="91">
      <formula>$CN11&gt;1.459</formula>
    </cfRule>
  </conditionalFormatting>
  <conditionalFormatting sqref="P13:U14">
    <cfRule type="expression" dxfId="2247" priority="86">
      <formula>$CN13&gt;1.875</formula>
    </cfRule>
    <cfRule type="expression" dxfId="2246" priority="87">
      <formula>$CO13&gt;13.334</formula>
    </cfRule>
    <cfRule type="expression" dxfId="2245" priority="88">
      <formula>$CN13&gt;1.459</formula>
    </cfRule>
  </conditionalFormatting>
  <conditionalFormatting sqref="P15:U16">
    <cfRule type="expression" dxfId="2244" priority="83">
      <formula>$CN15&gt;1.875</formula>
    </cfRule>
    <cfRule type="expression" dxfId="2243" priority="84">
      <formula>$CO15&gt;13.334</formula>
    </cfRule>
    <cfRule type="expression" dxfId="2242" priority="85">
      <formula>$CN15&gt;1.459</formula>
    </cfRule>
  </conditionalFormatting>
  <conditionalFormatting sqref="P17:U18">
    <cfRule type="expression" dxfId="2241" priority="80">
      <formula>$CN17&gt;1.875</formula>
    </cfRule>
    <cfRule type="expression" dxfId="2240" priority="81">
      <formula>$CO17&gt;13.334</formula>
    </cfRule>
    <cfRule type="expression" dxfId="2239" priority="82">
      <formula>$CN17&gt;1.459</formula>
    </cfRule>
  </conditionalFormatting>
  <conditionalFormatting sqref="P19:U20">
    <cfRule type="expression" dxfId="2238" priority="77">
      <formula>$CN19&gt;1.875</formula>
    </cfRule>
    <cfRule type="expression" dxfId="2237" priority="78">
      <formula>$CO19&gt;13.334</formula>
    </cfRule>
    <cfRule type="expression" dxfId="2236" priority="79">
      <formula>$CN19&gt;1.459</formula>
    </cfRule>
  </conditionalFormatting>
  <conditionalFormatting sqref="P21:U22">
    <cfRule type="expression" dxfId="2235" priority="74">
      <formula>$CN21&gt;1.875</formula>
    </cfRule>
    <cfRule type="expression" dxfId="2234" priority="75">
      <formula>$CO21&gt;13.334</formula>
    </cfRule>
    <cfRule type="expression" dxfId="2233" priority="76">
      <formula>$CN21&gt;1.459</formula>
    </cfRule>
  </conditionalFormatting>
  <conditionalFormatting sqref="P23:U24">
    <cfRule type="expression" dxfId="2232" priority="71">
      <formula>$CN23&gt;1.875</formula>
    </cfRule>
    <cfRule type="expression" dxfId="2231" priority="72">
      <formula>$CO23&gt;13.334</formula>
    </cfRule>
    <cfRule type="expression" dxfId="2230" priority="73">
      <formula>$CN23&gt;1.459</formula>
    </cfRule>
  </conditionalFormatting>
  <conditionalFormatting sqref="P25:U26">
    <cfRule type="expression" dxfId="2229" priority="68">
      <formula>$CN25&gt;1.875</formula>
    </cfRule>
    <cfRule type="expression" dxfId="2228" priority="69">
      <formula>$CO25&gt;13.334</formula>
    </cfRule>
    <cfRule type="expression" dxfId="2227" priority="70">
      <formula>$CN25&gt;1.459</formula>
    </cfRule>
  </conditionalFormatting>
  <conditionalFormatting sqref="P27:U28">
    <cfRule type="expression" dxfId="2226" priority="65">
      <formula>$CN27&gt;1.875</formula>
    </cfRule>
    <cfRule type="expression" dxfId="2225" priority="66">
      <formula>$CO27&gt;13.334</formula>
    </cfRule>
    <cfRule type="expression" dxfId="2224" priority="67">
      <formula>$CN27&gt;1.459</formula>
    </cfRule>
  </conditionalFormatting>
  <conditionalFormatting sqref="P29:U30">
    <cfRule type="expression" dxfId="2223" priority="62">
      <formula>$CN29&gt;1.875</formula>
    </cfRule>
    <cfRule type="expression" dxfId="2222" priority="63">
      <formula>$CO29&gt;13.334</formula>
    </cfRule>
    <cfRule type="expression" dxfId="2221" priority="64">
      <formula>$CN29&gt;1.459</formula>
    </cfRule>
  </conditionalFormatting>
  <conditionalFormatting sqref="P31:U32">
    <cfRule type="expression" dxfId="2220" priority="59">
      <formula>$CN31&gt;1.875</formula>
    </cfRule>
    <cfRule type="expression" dxfId="2219" priority="60">
      <formula>$CO31&gt;13.334</formula>
    </cfRule>
    <cfRule type="expression" dxfId="2218" priority="61">
      <formula>$CN31&gt;1.459</formula>
    </cfRule>
  </conditionalFormatting>
  <conditionalFormatting sqref="P33:U34">
    <cfRule type="expression" dxfId="2217" priority="56">
      <formula>$CN33&gt;1.875</formula>
    </cfRule>
    <cfRule type="expression" dxfId="2216" priority="57">
      <formula>$CO33&gt;13.334</formula>
    </cfRule>
    <cfRule type="expression" dxfId="2215" priority="58">
      <formula>$CN33&gt;1.459</formula>
    </cfRule>
  </conditionalFormatting>
  <conditionalFormatting sqref="P35:U36">
    <cfRule type="expression" dxfId="2214" priority="53">
      <formula>$CN35&gt;1.875</formula>
    </cfRule>
    <cfRule type="expression" dxfId="2213" priority="54">
      <formula>$CO35&gt;13.334</formula>
    </cfRule>
    <cfRule type="expression" dxfId="2212" priority="55">
      <formula>$CN35&gt;1.459</formula>
    </cfRule>
  </conditionalFormatting>
  <conditionalFormatting sqref="P37:U38">
    <cfRule type="expression" dxfId="2211" priority="50">
      <formula>$CN37&gt;1.875</formula>
    </cfRule>
    <cfRule type="expression" dxfId="2210" priority="51">
      <formula>$CO37&gt;13.334</formula>
    </cfRule>
    <cfRule type="expression" dxfId="2209" priority="52">
      <formula>$CN37&gt;1.459</formula>
    </cfRule>
  </conditionalFormatting>
  <conditionalFormatting sqref="P39:U40">
    <cfRule type="expression" dxfId="2208" priority="47">
      <formula>$CN39&gt;1.875</formula>
    </cfRule>
    <cfRule type="expression" dxfId="2207" priority="48">
      <formula>$CO39&gt;13.334</formula>
    </cfRule>
    <cfRule type="expression" dxfId="2206" priority="49">
      <formula>$CN39&gt;1.459</formula>
    </cfRule>
  </conditionalFormatting>
  <conditionalFormatting sqref="P41:U42">
    <cfRule type="expression" dxfId="2205" priority="44">
      <formula>$CN41&gt;1.875</formula>
    </cfRule>
    <cfRule type="expression" dxfId="2204" priority="45">
      <formula>$CO41&gt;13.334</formula>
    </cfRule>
    <cfRule type="expression" dxfId="2203" priority="46">
      <formula>$CN41&gt;1.459</formula>
    </cfRule>
  </conditionalFormatting>
  <conditionalFormatting sqref="P43:U44">
    <cfRule type="expression" dxfId="2202" priority="41">
      <formula>$CN43&gt;1.875</formula>
    </cfRule>
    <cfRule type="expression" dxfId="2201" priority="42">
      <formula>$CO43&gt;13.334</formula>
    </cfRule>
    <cfRule type="expression" dxfId="2200" priority="43">
      <formula>$CN43&gt;1.459</formula>
    </cfRule>
  </conditionalFormatting>
  <conditionalFormatting sqref="P45:U46">
    <cfRule type="expression" dxfId="2199" priority="38">
      <formula>$CN45&gt;1.875</formula>
    </cfRule>
    <cfRule type="expression" dxfId="2198" priority="39">
      <formula>$CO45&gt;13.334</formula>
    </cfRule>
    <cfRule type="expression" dxfId="2197" priority="40">
      <formula>$CN45&gt;1.459</formula>
    </cfRule>
  </conditionalFormatting>
  <conditionalFormatting sqref="P47:U48">
    <cfRule type="expression" dxfId="2196" priority="35">
      <formula>$CN47&gt;1.875</formula>
    </cfRule>
    <cfRule type="expression" dxfId="2195" priority="36">
      <formula>$CO47&gt;13.334</formula>
    </cfRule>
    <cfRule type="expression" dxfId="2194" priority="37">
      <formula>$CN47&gt;1.459</formula>
    </cfRule>
  </conditionalFormatting>
  <conditionalFormatting sqref="P49:U50">
    <cfRule type="expression" dxfId="2193" priority="32">
      <formula>$CN49&gt;1.875</formula>
    </cfRule>
    <cfRule type="expression" dxfId="2192" priority="33">
      <formula>$CO49&gt;13.334</formula>
    </cfRule>
    <cfRule type="expression" dxfId="2191" priority="34">
      <formula>$CN49&gt;1.459</formula>
    </cfRule>
  </conditionalFormatting>
  <conditionalFormatting sqref="P51:U52">
    <cfRule type="expression" dxfId="2190" priority="29">
      <formula>$CN51&gt;1.875</formula>
    </cfRule>
    <cfRule type="expression" dxfId="2189" priority="30">
      <formula>$CO51&gt;13.334</formula>
    </cfRule>
    <cfRule type="expression" dxfId="2188" priority="31">
      <formula>$CN51&gt;1.459</formula>
    </cfRule>
  </conditionalFormatting>
  <conditionalFormatting sqref="P53:U54">
    <cfRule type="expression" dxfId="2187" priority="26">
      <formula>$CN53&gt;1.875</formula>
    </cfRule>
    <cfRule type="expression" dxfId="2186" priority="27">
      <formula>$CO53&gt;13.334</formula>
    </cfRule>
    <cfRule type="expression" dxfId="2185" priority="28">
      <formula>$CN53&gt;1.459</formula>
    </cfRule>
  </conditionalFormatting>
  <conditionalFormatting sqref="P55:U56">
    <cfRule type="expression" dxfId="2184" priority="23">
      <formula>$CN55&gt;1.875</formula>
    </cfRule>
    <cfRule type="expression" dxfId="2183" priority="24">
      <formula>$CO55&gt;13.334</formula>
    </cfRule>
    <cfRule type="expression" dxfId="2182" priority="25">
      <formula>$CN55&gt;1.459</formula>
    </cfRule>
  </conditionalFormatting>
  <conditionalFormatting sqref="P57:U58">
    <cfRule type="expression" dxfId="2181" priority="20">
      <formula>$CN57&gt;1.875</formula>
    </cfRule>
    <cfRule type="expression" dxfId="2180" priority="21">
      <formula>$CO57&gt;13.334</formula>
    </cfRule>
    <cfRule type="expression" dxfId="2179" priority="22">
      <formula>$CN57&gt;1.459</formula>
    </cfRule>
  </conditionalFormatting>
  <conditionalFormatting sqref="P59:U60">
    <cfRule type="expression" dxfId="2178" priority="17">
      <formula>$CN59&gt;1.875</formula>
    </cfRule>
    <cfRule type="expression" dxfId="2177" priority="18">
      <formula>$CO59&gt;13.334</formula>
    </cfRule>
    <cfRule type="expression" dxfId="2176" priority="19">
      <formula>$CN59&gt;1.459</formula>
    </cfRule>
  </conditionalFormatting>
  <conditionalFormatting sqref="P61:U62">
    <cfRule type="expression" dxfId="2175" priority="14">
      <formula>$CN61&gt;1.875</formula>
    </cfRule>
    <cfRule type="expression" dxfId="2174" priority="15">
      <formula>$CO61&gt;13.334</formula>
    </cfRule>
    <cfRule type="expression" dxfId="2173" priority="16">
      <formula>$CN61&gt;1.459</formula>
    </cfRule>
  </conditionalFormatting>
  <conditionalFormatting sqref="P63:U64">
    <cfRule type="expression" dxfId="2172" priority="11">
      <formula>$CN63&gt;1.875</formula>
    </cfRule>
    <cfRule type="expression" dxfId="2171" priority="12">
      <formula>$CO63&gt;13.334</formula>
    </cfRule>
    <cfRule type="expression" dxfId="2170" priority="13">
      <formula>$CN63&gt;1.459</formula>
    </cfRule>
  </conditionalFormatting>
  <conditionalFormatting sqref="P65:U66">
    <cfRule type="expression" dxfId="2169" priority="8">
      <formula>$CN65&gt;1.875</formula>
    </cfRule>
    <cfRule type="expression" dxfId="2168" priority="9">
      <formula>$CO65&gt;13.334</formula>
    </cfRule>
    <cfRule type="expression" dxfId="2167" priority="10">
      <formula>$CN65&gt;1.459</formula>
    </cfRule>
  </conditionalFormatting>
  <conditionalFormatting sqref="P67:U68">
    <cfRule type="expression" dxfId="2166" priority="5">
      <formula>$CN67&gt;1.875</formula>
    </cfRule>
    <cfRule type="expression" dxfId="2165" priority="6">
      <formula>$CO67&gt;13.334</formula>
    </cfRule>
    <cfRule type="expression" dxfId="2164" priority="7">
      <formula>$CN67&gt;1.459</formula>
    </cfRule>
  </conditionalFormatting>
  <conditionalFormatting sqref="P69:U70">
    <cfRule type="expression" dxfId="2163" priority="2">
      <formula>$CN69&gt;1.875</formula>
    </cfRule>
    <cfRule type="expression" dxfId="2162" priority="3">
      <formula>$CO69&gt;13.334</formula>
    </cfRule>
    <cfRule type="expression" dxfId="2161" priority="4">
      <formula>$CN69&gt;1.459</formula>
    </cfRule>
  </conditionalFormatting>
  <conditionalFormatting sqref="P78:V78">
    <cfRule type="expression" dxfId="216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B45732A-B582-4CB4-8551-C52B6BFBB756}">
          <x14:formula1>
            <xm:f>始業時刻リスト!$A$1:$A$12</xm:f>
          </x14:formula1>
          <xm:sqref>E69 E43 E13 E15 E35 E23 E19 E53 E37 E21 E29 E31 E27 E63 E47 E65 E17 E61 E45 E49 E41 E67 E51 E55 E57 E33 E25 E11 E39 E59 E9</xm:sqref>
        </x14:dataValidation>
        <x14:dataValidation type="list" allowBlank="1" showInputMessage="1" xr:uid="{6527A548-4DCF-4D33-9D5C-260149B9337D}">
          <x14:formula1>
            <xm:f>始業時刻リスト!$A$1:$A$14</xm:f>
          </x14:formula1>
          <xm:sqref>D41 D11 D13 D15 D17 D19 D21 D23 D25 D27 D29 D31 D33 D69 D35 D37 D39 D43 D45 D47 D49 D51 D53 D55 D57 D59 D61 D63 D65 D67 D9</xm:sqref>
        </x14:dataValidation>
        <x14:dataValidation type="list" allowBlank="1" showInputMessage="1" xr:uid="{950EB900-DF5F-4E19-8A59-11529C736332}">
          <x14:formula1>
            <xm:f>休暇等リスト!$A$1:$A$14</xm:f>
          </x14:formula1>
          <xm:sqref>I9:I70 K9:K70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DCC-8082-4EE5-A194-AF7043C422B6}">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D19" sqref="D19"/>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10</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45200</v>
      </c>
      <c r="B9" s="362" t="str">
        <f>TEXT(A9,"aaa")</f>
        <v>日</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t="str">
        <f>IF(BP9=1,"",VLOOKUP(B9,職員情報!$1:$1048576,4,FALSE))</f>
        <v/>
      </c>
      <c r="N9" s="366" t="str">
        <f>IF(BP9=1,"",VLOOKUP(B9,職員情報!$1:$1048576,5,FALSE))</f>
        <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t="str">
        <f>IF(AND(VLOOKUP(B9,職員情報!$1:$1048576,29,FALSE)=2,BP9="",BR9=""),2,"")</f>
        <v/>
      </c>
      <c r="BP9" s="243">
        <f>IF(AND(BQ9=1,BR9=""),1,"")</f>
        <v>1</v>
      </c>
      <c r="BQ9" s="227">
        <f>IF(OR(WEEKDAY(A9)=1,AND(WEEKDAY(A9)=7,職員情報!$B$14=""),COUNTIF(休日!$A:$B,A9)=1,BW9=1),1,"")</f>
        <v>1</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1</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'９月'!CO69+CN9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45201</v>
      </c>
      <c r="B11" s="341" t="str">
        <f t="shared" ref="B11" si="17">TEXT(A11,"aaa")</f>
        <v>月</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f>IF(BP11=1,"",VLOOKUP(B11,職員情報!$1:$1048576,4,FALSE))</f>
        <v>0</v>
      </c>
      <c r="N11" s="349">
        <f>IF(BP11=1,"",VLOOKUP(B11,職員情報!$1:$1048576,5,FALSE))</f>
        <v>0</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f>IF(AND(VLOOKUP(B11,職員情報!$1:$1048576,29,FALSE)=2,BP11="",BR11=""),2,"")</f>
        <v>2</v>
      </c>
      <c r="BP11" s="243" t="str">
        <f t="shared" ref="BP11" si="46">IF(AND(BQ11=1,BR11=""),1,"")</f>
        <v/>
      </c>
      <c r="BQ11" s="227" t="str">
        <f>IF(OR(WEEKDAY(A11)=1,AND(WEEKDAY(A11)=7,職員情報!$B$14=""),COUNTIF(休日!$A:$B,A11)=1,BW11=1),1,"")</f>
        <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0</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45202</v>
      </c>
      <c r="B13" s="341" t="str">
        <f t="shared" ref="B13" si="59">TEXT(A13,"aaa")</f>
        <v>火</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f>IF(BP13=1,"",VLOOKUP(B13,職員情報!$1:$1048576,4,FALSE))</f>
        <v>0</v>
      </c>
      <c r="N13" s="349">
        <f>IF(BP13=1,"",VLOOKUP(B13,職員情報!$1:$1048576,5,FALSE))</f>
        <v>0</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f>IF(AND(VLOOKUP(B13,職員情報!$1:$1048576,29,FALSE)=2,BP13="",BR13=""),2,"")</f>
        <v>2</v>
      </c>
      <c r="BP13" s="243" t="str">
        <f t="shared" ref="BP13" si="87">IF(AND(BQ13=1,BR13=""),1,"")</f>
        <v/>
      </c>
      <c r="BQ13" s="227" t="str">
        <f>IF(OR(WEEKDAY(A13)=1,AND(WEEKDAY(A13)=7,職員情報!$B$14=""),COUNTIF(休日!$A:$B,A13)=1,BW13=1),1,"")</f>
        <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0</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45203</v>
      </c>
      <c r="B15" s="341" t="str">
        <f t="shared" ref="B15" si="104">TEXT(A15,"aaa")</f>
        <v>水</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f>IF(BP15=1,"",VLOOKUP(B15,職員情報!$1:$1048576,4,FALSE))</f>
        <v>0</v>
      </c>
      <c r="N15" s="349">
        <f>IF(BP15=1,"",VLOOKUP(B15,職員情報!$1:$1048576,5,FALSE))</f>
        <v>0</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f>IF(AND(VLOOKUP(B15,職員情報!$1:$1048576,29,FALSE)=2,BP15="",BR15=""),2,"")</f>
        <v>2</v>
      </c>
      <c r="BP15" s="243" t="str">
        <f t="shared" ref="BP15" si="135">IF(AND(BQ15=1,BR15=""),1,"")</f>
        <v/>
      </c>
      <c r="BQ15" s="227" t="str">
        <f>IF(OR(WEEKDAY(A15)=1,AND(WEEKDAY(A15)=7,職員情報!$B$14=""),COUNTIF(休日!$A:$B,A15)=1,BW15=1),1,"")</f>
        <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0</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45204</v>
      </c>
      <c r="B17" s="341" t="str">
        <f t="shared" ref="B17" si="151">TEXT(A17,"aaa")</f>
        <v>木</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f>IF(BP17=1,"",VLOOKUP(B17,職員情報!$1:$1048576,4,FALSE))</f>
        <v>0</v>
      </c>
      <c r="N17" s="349">
        <f>IF(BP17=1,"",VLOOKUP(B17,職員情報!$1:$1048576,5,FALSE))</f>
        <v>0</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f>IF(AND(VLOOKUP(B17,職員情報!$1:$1048576,29,FALSE)=2,BP17="",BR17=""),2,"")</f>
        <v>2</v>
      </c>
      <c r="BP17" s="243" t="str">
        <f t="shared" ref="BP17" si="183">IF(AND(BQ17=1,BR17=""),1,"")</f>
        <v/>
      </c>
      <c r="BQ17" s="227" t="str">
        <f>IF(OR(WEEKDAY(A17)=1,AND(WEEKDAY(A17)=7,職員情報!$B$14=""),COUNTIF(休日!$A:$B,A17)=1,BW17=1),1,"")</f>
        <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0</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45205</v>
      </c>
      <c r="B19" s="341" t="str">
        <f t="shared" ref="B19" si="200">TEXT(A19,"aaa")</f>
        <v>金</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45206</v>
      </c>
      <c r="B21" s="341" t="str">
        <f t="shared" ref="B21" si="245">TEXT(A21,"aaa")</f>
        <v>土</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t="str">
        <f>IF(BP21=1,"",VLOOKUP(B21,職員情報!$1:$1048576,4,FALSE))</f>
        <v/>
      </c>
      <c r="N21" s="349" t="str">
        <f>IF(BP21=1,"",VLOOKUP(B21,職員情報!$1:$1048576,5,FALSE))</f>
        <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t="str">
        <f>IF(AND(VLOOKUP(B21,職員情報!$1:$1048576,29,FALSE)=2,BP21="",BR21=""),2,"")</f>
        <v/>
      </c>
      <c r="BP21" s="243">
        <f t="shared" ref="BP21" si="276">IF(AND(BQ21=1,BR21=""),1,"")</f>
        <v>1</v>
      </c>
      <c r="BQ21" s="227">
        <f>IF(OR(WEEKDAY(A21)=1,AND(WEEKDAY(A21)=7,職員情報!$B$14=""),COUNTIF(休日!$A:$B,A21)=1,BW21=1),1,"")</f>
        <v>1</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1</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45207</v>
      </c>
      <c r="B23" s="341" t="str">
        <f t="shared" ref="B23" si="293">TEXT(A23,"aaa")</f>
        <v>日</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t="str">
        <f>IF(BP23=1,"",VLOOKUP(B23,職員情報!$1:$1048576,4,FALSE))</f>
        <v/>
      </c>
      <c r="N23" s="349" t="str">
        <f>IF(BP23=1,"",VLOOKUP(B23,職員情報!$1:$1048576,5,FALSE))</f>
        <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t="str">
        <f>IF(AND(VLOOKUP(B23,職員情報!$1:$1048576,29,FALSE)=2,BP23="",BR23=""),2,"")</f>
        <v/>
      </c>
      <c r="BP23" s="243">
        <f t="shared" ref="BP23" si="325">IF(AND(BQ23=1,BR23=""),1,"")</f>
        <v>1</v>
      </c>
      <c r="BQ23" s="227">
        <f>IF(OR(WEEKDAY(A23)=1,AND(WEEKDAY(A23)=7,職員情報!$B$14=""),COUNTIF(休日!$A:$B,A23)=1,BW23=1),1,"")</f>
        <v>1</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1</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45208</v>
      </c>
      <c r="B25" s="341" t="str">
        <f t="shared" ref="B25" si="342">TEXT(A25,"aaa")</f>
        <v>月</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t="str">
        <f>IF(BP25=1,"",VLOOKUP(B25,職員情報!$1:$1048576,4,FALSE))</f>
        <v/>
      </c>
      <c r="N25" s="349" t="str">
        <f>IF(BP25=1,"",VLOOKUP(B25,職員情報!$1:$1048576,5,FALSE))</f>
        <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t="str">
        <f>IF(AND(VLOOKUP(B25,職員情報!$1:$1048576,29,FALSE)=2,BP25="",BR25=""),2,"")</f>
        <v/>
      </c>
      <c r="BP25" s="243">
        <f t="shared" ref="BP25" si="374">IF(AND(BQ25=1,BR25=""),1,"")</f>
        <v>1</v>
      </c>
      <c r="BQ25" s="227">
        <f>IF(OR(WEEKDAY(A25)=1,AND(WEEKDAY(A25)=7,職員情報!$B$14=""),COUNTIF(休日!$A:$B,A25)=1,BW25=1),1,"")</f>
        <v>1</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1</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45209</v>
      </c>
      <c r="B27" s="341" t="str">
        <f t="shared" ref="B27" si="391">TEXT(A27,"aaa")</f>
        <v>火</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f>IF(BP27=1,"",VLOOKUP(B27,職員情報!$1:$1048576,4,FALSE))</f>
        <v>0</v>
      </c>
      <c r="N27" s="349">
        <f>IF(BP27=1,"",VLOOKUP(B27,職員情報!$1:$1048576,5,FALSE))</f>
        <v>0</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f>IF(AND(VLOOKUP(B27,職員情報!$1:$1048576,29,FALSE)=2,BP27="",BR27=""),2,"")</f>
        <v>2</v>
      </c>
      <c r="BP27" s="243" t="str">
        <f t="shared" ref="BP27" si="423">IF(AND(BQ27=1,BR27=""),1,"")</f>
        <v/>
      </c>
      <c r="BQ27" s="227" t="str">
        <f>IF(OR(WEEKDAY(A27)=1,AND(WEEKDAY(A27)=7,職員情報!$B$14=""),COUNTIF(休日!$A:$B,A27)=1,BW27=1),1,"")</f>
        <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0</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45210</v>
      </c>
      <c r="B29" s="341" t="str">
        <f t="shared" ref="B29" si="440">TEXT(A29,"aaa")</f>
        <v>水</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f>IF(BP29=1,"",VLOOKUP(B29,職員情報!$1:$1048576,4,FALSE))</f>
        <v>0</v>
      </c>
      <c r="N29" s="349">
        <f>IF(BP29=1,"",VLOOKUP(B29,職員情報!$1:$1048576,5,FALSE))</f>
        <v>0</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f>IF(AND(VLOOKUP(B29,職員情報!$1:$1048576,29,FALSE)=2,BP29="",BR29=""),2,"")</f>
        <v>2</v>
      </c>
      <c r="BP29" s="243" t="str">
        <f t="shared" ref="BP29" si="471">IF(AND(BQ29=1,BR29=""),1,"")</f>
        <v/>
      </c>
      <c r="BQ29" s="227" t="str">
        <f>IF(OR(WEEKDAY(A29)=1,AND(WEEKDAY(A29)=7,職員情報!$B$14=""),COUNTIF(休日!$A:$B,A29)=1,BW29=1),1,"")</f>
        <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0</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45211</v>
      </c>
      <c r="B31" s="341" t="str">
        <f t="shared" ref="B31" si="488">TEXT(A31,"aaa")</f>
        <v>木</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f>IF(BP31=1,"",VLOOKUP(B31,職員情報!$1:$1048576,4,FALSE))</f>
        <v>0</v>
      </c>
      <c r="N31" s="349">
        <f>IF(BP31=1,"",VLOOKUP(B31,職員情報!$1:$1048576,5,FALSE))</f>
        <v>0</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f>IF(AND(VLOOKUP(B31,職員情報!$1:$1048576,29,FALSE)=2,BP31="",BR31=""),2,"")</f>
        <v>2</v>
      </c>
      <c r="BP31" s="243" t="str">
        <f t="shared" ref="BP31" si="520">IF(AND(BQ31=1,BR31=""),1,"")</f>
        <v/>
      </c>
      <c r="BQ31" s="227" t="str">
        <f>IF(OR(WEEKDAY(A31)=1,AND(WEEKDAY(A31)=7,職員情報!$B$14=""),COUNTIF(休日!$A:$B,A31)=1,BW31=1),1,"")</f>
        <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0</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45212</v>
      </c>
      <c r="B33" s="341" t="str">
        <f t="shared" ref="B33" si="537">TEXT(A33,"aaa")</f>
        <v>金</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45213</v>
      </c>
      <c r="B35" s="341" t="str">
        <f t="shared" ref="B35" si="586">TEXT(A35,"aaa")</f>
        <v>土</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t="str">
        <f>IF(BP35=1,"",VLOOKUP(B35,職員情報!$1:$1048576,4,FALSE))</f>
        <v/>
      </c>
      <c r="N35" s="349" t="str">
        <f>IF(BP35=1,"",VLOOKUP(B35,職員情報!$1:$1048576,5,FALSE))</f>
        <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t="str">
        <f>IF(AND(VLOOKUP(B35,職員情報!$1:$1048576,29,FALSE)=2,BP35="",BR35=""),2,"")</f>
        <v/>
      </c>
      <c r="BP35" s="243">
        <f t="shared" ref="BP35" si="617">IF(AND(BQ35=1,BR35=""),1,"")</f>
        <v>1</v>
      </c>
      <c r="BQ35" s="227">
        <f>IF(OR(WEEKDAY(A35)=1,AND(WEEKDAY(A35)=7,職員情報!$B$14=""),COUNTIF(休日!$A:$B,A35)=1,BW35=1),1,"")</f>
        <v>1</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1</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45214</v>
      </c>
      <c r="B37" s="341" t="str">
        <f t="shared" ref="B37" si="634">TEXT(A37,"aaa")</f>
        <v>日</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t="str">
        <f>IF(BP37=1,"",VLOOKUP(B37,職員情報!$1:$1048576,4,FALSE))</f>
        <v/>
      </c>
      <c r="N37" s="349" t="str">
        <f>IF(BP37=1,"",VLOOKUP(B37,職員情報!$1:$1048576,5,FALSE))</f>
        <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t="str">
        <f>IF(AND(VLOOKUP(B37,職員情報!$1:$1048576,29,FALSE)=2,BP37="",BR37=""),2,"")</f>
        <v/>
      </c>
      <c r="BP37" s="243">
        <f t="shared" ref="BP37" si="666">IF(AND(BQ37=1,BR37=""),1,"")</f>
        <v>1</v>
      </c>
      <c r="BQ37" s="227">
        <f>IF(OR(WEEKDAY(A37)=1,AND(WEEKDAY(A37)=7,職員情報!$B$14=""),COUNTIF(休日!$A:$B,A37)=1,BW37=1),1,"")</f>
        <v>1</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1</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45215</v>
      </c>
      <c r="B39" s="341" t="str">
        <f t="shared" ref="B39" si="682">TEXT(A39,"aaa")</f>
        <v>月</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f>IF(BP39=1,"",VLOOKUP(B39,職員情報!$1:$1048576,4,FALSE))</f>
        <v>0</v>
      </c>
      <c r="N39" s="349">
        <f>IF(BP39=1,"",VLOOKUP(B39,職員情報!$1:$1048576,5,FALSE))</f>
        <v>0</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f>IF(AND(VLOOKUP(B39,職員情報!$1:$1048576,29,FALSE)=2,BP39="",BR39=""),2,"")</f>
        <v>2</v>
      </c>
      <c r="BP39" s="243" t="str">
        <f t="shared" ref="BP39" si="714">IF(AND(BQ39=1,BR39=""),1,"")</f>
        <v/>
      </c>
      <c r="BQ39" s="227" t="str">
        <f>IF(OR(WEEKDAY(A39)=1,AND(WEEKDAY(A39)=7,職員情報!$B$14=""),COUNTIF(休日!$A:$B,A39)=1,BW39=1),1,"")</f>
        <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0</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45216</v>
      </c>
      <c r="B41" s="341" t="str">
        <f t="shared" ref="B41" si="731">TEXT(A41,"aaa")</f>
        <v>火</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f>IF(BP41=1,"",VLOOKUP(B41,職員情報!$1:$1048576,4,FALSE))</f>
        <v>0</v>
      </c>
      <c r="N41" s="349">
        <f>IF(BP41=1,"",VLOOKUP(B41,職員情報!$1:$1048576,5,FALSE))</f>
        <v>0</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f>IF(AND(VLOOKUP(B41,職員情報!$1:$1048576,29,FALSE)=2,BP41="",BR41=""),2,"")</f>
        <v>2</v>
      </c>
      <c r="BP41" s="243" t="str">
        <f t="shared" ref="BP41" si="763">IF(AND(BQ41=1,BR41=""),1,"")</f>
        <v/>
      </c>
      <c r="BQ41" s="227" t="str">
        <f>IF(OR(WEEKDAY(A41)=1,AND(WEEKDAY(A41)=7,職員情報!$B$14=""),COUNTIF(休日!$A:$B,A41)=1,BW41=1),1,"")</f>
        <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0</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45217</v>
      </c>
      <c r="B43" s="341" t="str">
        <f t="shared" ref="B43" si="780">TEXT(A43,"aaa")</f>
        <v>水</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f>IF(BP43=1,"",VLOOKUP(B43,職員情報!$1:$1048576,4,FALSE))</f>
        <v>0</v>
      </c>
      <c r="N43" s="349">
        <f>IF(BP43=1,"",VLOOKUP(B43,職員情報!$1:$1048576,5,FALSE))</f>
        <v>0</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f>IF(AND(VLOOKUP(B43,職員情報!$1:$1048576,29,FALSE)=2,BP43="",BR43=""),2,"")</f>
        <v>2</v>
      </c>
      <c r="BP43" s="243" t="str">
        <f t="shared" ref="BP43" si="812">IF(AND(BQ43=1,BR43=""),1,"")</f>
        <v/>
      </c>
      <c r="BQ43" s="227" t="str">
        <f>IF(OR(WEEKDAY(A43)=1,AND(WEEKDAY(A43)=7,職員情報!$B$14=""),COUNTIF(休日!$A:$B,A43)=1,BW43=1),1,"")</f>
        <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0</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45218</v>
      </c>
      <c r="B45" s="341" t="str">
        <f t="shared" ref="B45" si="829">TEXT(A45,"aaa")</f>
        <v>木</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f>IF(BP45=1,"",VLOOKUP(B45,職員情報!$1:$1048576,4,FALSE))</f>
        <v>0</v>
      </c>
      <c r="N45" s="349">
        <f>IF(BP45=1,"",VLOOKUP(B45,職員情報!$1:$1048576,5,FALSE))</f>
        <v>0</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f>IF(AND(VLOOKUP(B45,職員情報!$1:$1048576,29,FALSE)=2,BP45="",BR45=""),2,"")</f>
        <v>2</v>
      </c>
      <c r="BP45" s="243" t="str">
        <f t="shared" ref="BP45" si="861">IF(AND(BQ45=1,BR45=""),1,"")</f>
        <v/>
      </c>
      <c r="BQ45" s="227" t="str">
        <f>IF(OR(WEEKDAY(A45)=1,AND(WEEKDAY(A45)=7,職員情報!$B$14=""),COUNTIF(休日!$A:$B,A45)=1,BW45=1),1,"")</f>
        <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0</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45219</v>
      </c>
      <c r="B47" s="341" t="str">
        <f t="shared" ref="B47" si="878">TEXT(A47,"aaa")</f>
        <v>金</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45220</v>
      </c>
      <c r="B49" s="341" t="str">
        <f t="shared" ref="B49" si="927">TEXT(A49,"aaa")</f>
        <v>土</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t="str">
        <f>IF(BP49=1,"",VLOOKUP(B49,職員情報!$1:$1048576,4,FALSE))</f>
        <v/>
      </c>
      <c r="N49" s="349" t="str">
        <f>IF(BP49=1,"",VLOOKUP(B49,職員情報!$1:$1048576,5,FALSE))</f>
        <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t="str">
        <f>IF(AND(VLOOKUP(B49,職員情報!$1:$1048576,29,FALSE)=2,BP49="",BR49=""),2,"")</f>
        <v/>
      </c>
      <c r="BP49" s="243">
        <f t="shared" ref="BP49" si="959">IF(AND(BQ49=1,BR49=""),1,"")</f>
        <v>1</v>
      </c>
      <c r="BQ49" s="227">
        <f>IF(OR(WEEKDAY(A49)=1,AND(WEEKDAY(A49)=7,職員情報!$B$14=""),COUNTIF(休日!$A:$B,A49)=1,BW49=1),1,"")</f>
        <v>1</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1</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45221</v>
      </c>
      <c r="B51" s="341" t="str">
        <f t="shared" ref="B51" si="976">TEXT(A51,"aaa")</f>
        <v>日</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t="str">
        <f>IF(BP51=1,"",VLOOKUP(B51,職員情報!$1:$1048576,4,FALSE))</f>
        <v/>
      </c>
      <c r="N51" s="349" t="str">
        <f>IF(BP51=1,"",VLOOKUP(B51,職員情報!$1:$1048576,5,FALSE))</f>
        <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t="str">
        <f>IF(AND(VLOOKUP(B51,職員情報!$1:$1048576,29,FALSE)=2,BP51="",BR51=""),2,"")</f>
        <v/>
      </c>
      <c r="BP51" s="243">
        <f t="shared" ref="BP51" si="1008">IF(AND(BQ51=1,BR51=""),1,"")</f>
        <v>1</v>
      </c>
      <c r="BQ51" s="227">
        <f>IF(OR(WEEKDAY(A51)=1,AND(WEEKDAY(A51)=7,職員情報!$B$14=""),COUNTIF(休日!$A:$B,A51)=1,BW51=1),1,"")</f>
        <v>1</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1</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45222</v>
      </c>
      <c r="B53" s="341" t="str">
        <f t="shared" ref="B53" si="1025">TEXT(A53,"aaa")</f>
        <v>月</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f>IF(BP53=1,"",VLOOKUP(B53,職員情報!$1:$1048576,4,FALSE))</f>
        <v>0</v>
      </c>
      <c r="N53" s="349">
        <f>IF(BP53=1,"",VLOOKUP(B53,職員情報!$1:$1048576,5,FALSE))</f>
        <v>0</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f>IF(AND(VLOOKUP(B53,職員情報!$1:$1048576,29,FALSE)=2,BP53="",BR53=""),2,"")</f>
        <v>2</v>
      </c>
      <c r="BP53" s="243" t="str">
        <f t="shared" ref="BP53" si="1057">IF(AND(BQ53=1,BR53=""),1,"")</f>
        <v/>
      </c>
      <c r="BQ53" s="227" t="str">
        <f>IF(OR(WEEKDAY(A53)=1,AND(WEEKDAY(A53)=7,職員情報!$B$14=""),COUNTIF(休日!$A:$B,A53)=1,BW53=1),1,"")</f>
        <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0</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45223</v>
      </c>
      <c r="B55" s="341" t="str">
        <f t="shared" ref="B55" si="1073">TEXT(A55,"aaa")</f>
        <v>火</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f>IF(BP55=1,"",VLOOKUP(B55,職員情報!$1:$1048576,4,FALSE))</f>
        <v>0</v>
      </c>
      <c r="N55" s="349">
        <f>IF(BP55=1,"",VLOOKUP(B55,職員情報!$1:$1048576,5,FALSE))</f>
        <v>0</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f>IF(AND(VLOOKUP(B55,職員情報!$1:$1048576,29,FALSE)=2,BP55="",BR55=""),2,"")</f>
        <v>2</v>
      </c>
      <c r="BP55" s="243" t="str">
        <f t="shared" ref="BP55" si="1105">IF(AND(BQ55=1,BR55=""),1,"")</f>
        <v/>
      </c>
      <c r="BQ55" s="227" t="str">
        <f>IF(OR(WEEKDAY(A55)=1,AND(WEEKDAY(A55)=7,職員情報!$B$14=""),COUNTIF(休日!$A:$B,A55)=1,BW55=1),1,"")</f>
        <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0</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45224</v>
      </c>
      <c r="B57" s="341" t="str">
        <f t="shared" ref="B57" si="1122">TEXT(A57,"aaa")</f>
        <v>水</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f>IF(BP57=1,"",VLOOKUP(B57,職員情報!$1:$1048576,4,FALSE))</f>
        <v>0</v>
      </c>
      <c r="N57" s="349">
        <f>IF(BP57=1,"",VLOOKUP(B57,職員情報!$1:$1048576,5,FALSE))</f>
        <v>0</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f>IF(AND(VLOOKUP(B57,職員情報!$1:$1048576,29,FALSE)=2,BP57="",BR57=""),2,"")</f>
        <v>2</v>
      </c>
      <c r="BP57" s="243" t="str">
        <f>IF(AND(BQ57=1,BR57=""),1,"")</f>
        <v/>
      </c>
      <c r="BQ57" s="227" t="str">
        <f>IF(OR(WEEKDAY(A57)=1,AND(WEEKDAY(A57)=7,職員情報!$B$14=""),COUNTIF(休日!$A:$B,A57)=1,BW57=1),1,"")</f>
        <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0</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45225</v>
      </c>
      <c r="B59" s="341" t="str">
        <f t="shared" ref="B59" si="1170">TEXT(A59,"aaa")</f>
        <v>木</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f>IF(BP59=1,"",VLOOKUP(B59,職員情報!$1:$1048576,4,FALSE))</f>
        <v>0</v>
      </c>
      <c r="N59" s="349">
        <f>IF(BP59=1,"",VLOOKUP(B59,職員情報!$1:$1048576,5,FALSE))</f>
        <v>0</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f>IF(AND(VLOOKUP(B59,職員情報!$1:$1048576,29,FALSE)=2,BP59="",BR59=""),2,"")</f>
        <v>2</v>
      </c>
      <c r="BP59" s="243" t="str">
        <f t="shared" ref="BP59" si="1202">IF(AND(BQ59=1,BR59=""),1,"")</f>
        <v/>
      </c>
      <c r="BQ59" s="227" t="str">
        <f>IF(OR(WEEKDAY(A59)=1,AND(WEEKDAY(A59)=7,職員情報!$B$14=""),COUNTIF(休日!$A:$B,A59)=1,BW59=1),1,"")</f>
        <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0</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45226</v>
      </c>
      <c r="B61" s="341" t="str">
        <f t="shared" ref="B61" si="1219">TEXT(A61,"aaa")</f>
        <v>金</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45227</v>
      </c>
      <c r="B63" s="341" t="str">
        <f t="shared" ref="B63" si="1268">TEXT(A63,"aaa")</f>
        <v>土</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t="str">
        <f>IF(BP63=1,"",VLOOKUP(B63,職員情報!$1:$1048576,4,FALSE))</f>
        <v/>
      </c>
      <c r="N63" s="349" t="str">
        <f>IF(BP63=1,"",VLOOKUP(B63,職員情報!$1:$1048576,5,FALSE))</f>
        <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t="str">
        <f>IF(AND(VLOOKUP(B63,職員情報!$1:$1048576,29,FALSE)=2,BP63="",BR63=""),2,"")</f>
        <v/>
      </c>
      <c r="BP63" s="243">
        <f t="shared" ref="BP63" si="1300">IF(AND(BQ63=1,BR63=""),1,"")</f>
        <v>1</v>
      </c>
      <c r="BQ63" s="227">
        <f>IF(OR(WEEKDAY(A63)=1,AND(WEEKDAY(A63)=7,職員情報!$B$14=""),COUNTIF(休日!$A:$B,A63)=1,BW63=1),1,"")</f>
        <v>1</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1</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45228</v>
      </c>
      <c r="B65" s="341" t="str">
        <f t="shared" ref="B65" si="1317">TEXT(A65,"aaa")</f>
        <v>日</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t="str">
        <f>IF(BP65=1,"",VLOOKUP(B65,職員情報!$1:$1048576,4,FALSE))</f>
        <v/>
      </c>
      <c r="N65" s="349" t="str">
        <f>IF(BP65=1,"",VLOOKUP(B65,職員情報!$1:$1048576,5,FALSE))</f>
        <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t="str">
        <f>IF(AND(VLOOKUP(B65,職員情報!$1:$1048576,29,FALSE)=2,BP65="",BR65=""),2,"")</f>
        <v/>
      </c>
      <c r="BP65" s="243">
        <f t="shared" ref="BP65" si="1348">IF(AND(BQ65=1,BR65=""),1,"")</f>
        <v>1</v>
      </c>
      <c r="BQ65" s="227">
        <f>IF(OR(WEEKDAY(A65)=1,AND(WEEKDAY(A65)=7,職員情報!$B$14=""),COUNTIF(休日!$A:$B,A65)=1,BW65=1),1,"")</f>
        <v>1</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1</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45229</v>
      </c>
      <c r="B67" s="341" t="str">
        <f t="shared" ref="B67" si="1365">TEXT(A67,"aaa")</f>
        <v>月</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f>IF(BP67=1,"",VLOOKUP(B67,職員情報!$1:$1048576,4,FALSE))</f>
        <v>0</v>
      </c>
      <c r="N67" s="349">
        <f>IF(BP67=1,"",VLOOKUP(B67,職員情報!$1:$1048576,5,FALSE))</f>
        <v>0</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f>IF(AND(VLOOKUP(B67,職員情報!$1:$1048576,29,FALSE)=2,BP67="",BR67=""),2,"")</f>
        <v>2</v>
      </c>
      <c r="BP67" s="243" t="str">
        <f t="shared" ref="BP67" si="1395">IF(AND(BQ67=1,BR67=""),1,"")</f>
        <v/>
      </c>
      <c r="BQ67" s="227" t="str">
        <f>IF(OR(WEEKDAY(A67)=1,AND(WEEKDAY(A67)=7,職員情報!$B$14=""),COUNTIF(休日!$A:$B,A67)=1,BW67=1),1,"")</f>
        <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0</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45230</v>
      </c>
      <c r="B69" s="341" t="str">
        <f t="shared" ref="B69" si="1411">TEXT(A69,"aaa")</f>
        <v>火</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f>IF(BP69=1,"",VLOOKUP(B69,職員情報!$1:$1048576,4,FALSE))</f>
        <v>0</v>
      </c>
      <c r="N69" s="349">
        <f>IF(BP69=1,"",VLOOKUP(B69,職員情報!$1:$1048576,5,FALSE))</f>
        <v>0</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str">
        <f>IF(MONTH(A63)=MONTH(A63+3),IFERROR(IF(CM69=1,C70-C69,IF(C69="","",C70-C69-O69)),"×"))</f>
        <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0</v>
      </c>
      <c r="AV69" s="258">
        <f t="shared" ref="AV69" si="1429">IF(OR(AD69="",AD69="×"),0,IF(C69="",0,AD69-BG69-BJ69))</f>
        <v>0</v>
      </c>
      <c r="AW69" s="258" t="str">
        <f t="shared" ref="AW69" si="1430">IFERROR(IF(AD69="","",AD69*BT69),0)</f>
        <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f>IF(AND(VLOOKUP(B69,職員情報!$1:$1048576,29,FALSE)=2,BP69="",BR69=""),2,"")</f>
        <v>2</v>
      </c>
      <c r="BP69" s="243" t="str">
        <f>IF(A69="",1,IF(AND(BQ69=1,BR69=""),1,""))</f>
        <v/>
      </c>
      <c r="BQ69" s="227" t="str">
        <f>IF(OR(WEEKDAY(A69)=1,AND(WEEKDAY(A69)=7,職員情報!$B$14=""),COUNTIF(休日!$A:$B,A69)=1,BW69=1),1,"")</f>
        <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0</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0</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11</v>
      </c>
      <c r="P79" s="200"/>
      <c r="Q79" s="201"/>
      <c r="R79" s="201"/>
      <c r="S79" s="201"/>
      <c r="T79" s="201"/>
      <c r="U79" s="201"/>
      <c r="V79" s="201"/>
      <c r="X79" s="228" t="s">
        <v>196</v>
      </c>
      <c r="Y79" s="234"/>
    </row>
    <row r="80" spans="1:98">
      <c r="A80" s="103">
        <f>IF(A79&lt;13,A79,1)</f>
        <v>11</v>
      </c>
      <c r="P80" s="200"/>
      <c r="Q80" s="201"/>
      <c r="R80" s="201"/>
      <c r="S80" s="201"/>
      <c r="T80" s="201"/>
      <c r="U80" s="201"/>
      <c r="V80" s="201"/>
      <c r="X80" s="238">
        <f>AW71</f>
        <v>0</v>
      </c>
      <c r="Y80" s="234"/>
    </row>
    <row r="81" spans="1:25">
      <c r="A81" s="104">
        <f>DATE(Y$2,A80,1)</f>
        <v>45231</v>
      </c>
      <c r="P81" s="200"/>
      <c r="Q81" s="201"/>
      <c r="R81" s="201"/>
      <c r="S81" s="201"/>
      <c r="T81" s="201"/>
      <c r="U81" s="201"/>
      <c r="V81" s="201"/>
      <c r="X81" s="228" t="s">
        <v>197</v>
      </c>
      <c r="Y81" s="234"/>
    </row>
    <row r="82" spans="1:25">
      <c r="A82" s="104" t="str">
        <f>TEXT(YEAR(A81),"0000")&amp;TEXT(MONTH(A81),"00")</f>
        <v>202311</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職員情報!T22*AU77-'１０月'!#REF!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vLq3ANc45I8GlpVEAGu4EMBPLKxUq69rLPSqf5mIE+ZPBu8rEfiZ5TAPCBb8SlUlJDlHgOfVKcD/Y2ujUjis1g==" saltValue="3phLcLQj8ympUPWq5jKmDw=="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2159" priority="542" operator="equal">
      <formula>0</formula>
    </cfRule>
  </conditionalFormatting>
  <conditionalFormatting sqref="N9:N10">
    <cfRule type="expression" dxfId="2158" priority="541">
      <formula>"AE=1"</formula>
    </cfRule>
  </conditionalFormatting>
  <conditionalFormatting sqref="N11:N20 N23:N42 N45:N68">
    <cfRule type="expression" dxfId="2157" priority="540">
      <formula>"AE=1"</formula>
    </cfRule>
  </conditionalFormatting>
  <conditionalFormatting sqref="N69:N70">
    <cfRule type="expression" dxfId="2156" priority="539">
      <formula>"AE=1"</formula>
    </cfRule>
  </conditionalFormatting>
  <conditionalFormatting sqref="D9:D10">
    <cfRule type="expression" dxfId="2155" priority="538">
      <formula>OR($BP$9=1,$BO$9=2)</formula>
    </cfRule>
  </conditionalFormatting>
  <conditionalFormatting sqref="N21:N22">
    <cfRule type="expression" dxfId="2154" priority="537">
      <formula>"AE=1"</formula>
    </cfRule>
  </conditionalFormatting>
  <conditionalFormatting sqref="F7:G7">
    <cfRule type="cellIs" dxfId="2153" priority="536" operator="equal">
      <formula>0</formula>
    </cfRule>
  </conditionalFormatting>
  <conditionalFormatting sqref="D11:D12">
    <cfRule type="expression" dxfId="2152" priority="535">
      <formula>OR($BP$11=1,$BO$11=2)</formula>
    </cfRule>
  </conditionalFormatting>
  <conditionalFormatting sqref="F8">
    <cfRule type="cellIs" dxfId="2151" priority="534" operator="equal">
      <formula>0</formula>
    </cfRule>
  </conditionalFormatting>
  <conditionalFormatting sqref="H8 H5">
    <cfRule type="cellIs" dxfId="2150" priority="528" operator="equal">
      <formula>0</formula>
    </cfRule>
  </conditionalFormatting>
  <conditionalFormatting sqref="H7">
    <cfRule type="cellIs" dxfId="2149" priority="527" operator="equal">
      <formula>0</formula>
    </cfRule>
  </conditionalFormatting>
  <conditionalFormatting sqref="K7">
    <cfRule type="cellIs" dxfId="2148" priority="526" operator="equal">
      <formula>0</formula>
    </cfRule>
  </conditionalFormatting>
  <conditionalFormatting sqref="K5:L5">
    <cfRule type="cellIs" dxfId="2147" priority="533" operator="equal">
      <formula>0</formula>
    </cfRule>
  </conditionalFormatting>
  <conditionalFormatting sqref="I7">
    <cfRule type="cellIs" dxfId="2146" priority="531" operator="equal">
      <formula>0</formula>
    </cfRule>
  </conditionalFormatting>
  <conditionalFormatting sqref="I5:J5">
    <cfRule type="cellIs" dxfId="2145" priority="532" operator="equal">
      <formula>0</formula>
    </cfRule>
  </conditionalFormatting>
  <conditionalFormatting sqref="J8">
    <cfRule type="cellIs" dxfId="2144" priority="530" operator="equal">
      <formula>0</formula>
    </cfRule>
  </conditionalFormatting>
  <conditionalFormatting sqref="J7">
    <cfRule type="cellIs" dxfId="2143" priority="529" operator="equal">
      <formula>0</formula>
    </cfRule>
  </conditionalFormatting>
  <conditionalFormatting sqref="L7">
    <cfRule type="cellIs" dxfId="2142" priority="524" operator="equal">
      <formula>0</formula>
    </cfRule>
  </conditionalFormatting>
  <conditionalFormatting sqref="L8">
    <cfRule type="cellIs" dxfId="2141" priority="525" operator="equal">
      <formula>0</formula>
    </cfRule>
  </conditionalFormatting>
  <conditionalFormatting sqref="D15:D16">
    <cfRule type="expression" dxfId="2140" priority="523">
      <formula>OR($BP$15=1,$BO$15=2)</formula>
    </cfRule>
  </conditionalFormatting>
  <conditionalFormatting sqref="D17:D18">
    <cfRule type="expression" dxfId="2139" priority="522">
      <formula>OR($BP$17=1,$BO$17=2)</formula>
    </cfRule>
  </conditionalFormatting>
  <conditionalFormatting sqref="D31:D32">
    <cfRule type="expression" dxfId="2138" priority="521">
      <formula>OR($BP$31=1,$BO$31=2)</formula>
    </cfRule>
  </conditionalFormatting>
  <conditionalFormatting sqref="D33:D34">
    <cfRule type="expression" dxfId="2137" priority="520">
      <formula>OR($BP$33=1,$BO$33=2)</formula>
    </cfRule>
  </conditionalFormatting>
  <conditionalFormatting sqref="D57:D58">
    <cfRule type="expression" dxfId="2136" priority="519">
      <formula>OR($BP$57=1,$BO$57=2)</formula>
    </cfRule>
  </conditionalFormatting>
  <conditionalFormatting sqref="D59:D60">
    <cfRule type="expression" dxfId="2135" priority="518">
      <formula>OR($BP$59=1,$BO$59=2)</formula>
    </cfRule>
  </conditionalFormatting>
  <conditionalFormatting sqref="A65:B70">
    <cfRule type="expression" dxfId="2134" priority="543">
      <formula>MONTH($A65)&lt;&gt;$AA$2</formula>
    </cfRule>
  </conditionalFormatting>
  <conditionalFormatting sqref="E9:E10">
    <cfRule type="expression" dxfId="2133" priority="517">
      <formula>OR($BP$9=1,$BO$9=2)</formula>
    </cfRule>
  </conditionalFormatting>
  <conditionalFormatting sqref="E11:E12">
    <cfRule type="expression" dxfId="2132" priority="516">
      <formula>OR($BP$11=1,$BO$11=2)</formula>
    </cfRule>
  </conditionalFormatting>
  <conditionalFormatting sqref="E13:E14">
    <cfRule type="expression" dxfId="2131" priority="515">
      <formula>OR($BP$13=1,$BO$13=2)</formula>
    </cfRule>
  </conditionalFormatting>
  <conditionalFormatting sqref="E15:E16">
    <cfRule type="expression" dxfId="2130" priority="514">
      <formula>OR($BP$15=1,$BO$15=2)</formula>
    </cfRule>
  </conditionalFormatting>
  <conditionalFormatting sqref="E17:E18">
    <cfRule type="expression" dxfId="2129" priority="513">
      <formula>OR($BP$17=1,$BO$17=2)</formula>
    </cfRule>
  </conditionalFormatting>
  <conditionalFormatting sqref="E19:E20">
    <cfRule type="expression" dxfId="2128" priority="512">
      <formula>OR($BP$19=1,$BO$19=2)</formula>
    </cfRule>
  </conditionalFormatting>
  <conditionalFormatting sqref="E21:E22">
    <cfRule type="expression" dxfId="2127" priority="511">
      <formula>OR($BP$21=1,$BO$21=2)</formula>
    </cfRule>
  </conditionalFormatting>
  <conditionalFormatting sqref="E23:E24">
    <cfRule type="expression" dxfId="2126" priority="510">
      <formula>OR($BP$23=1,$BO$23=2)</formula>
    </cfRule>
  </conditionalFormatting>
  <conditionalFormatting sqref="E25:E26">
    <cfRule type="expression" dxfId="2125" priority="509">
      <formula>OR($BP$25=1,$BO$25=2)</formula>
    </cfRule>
  </conditionalFormatting>
  <conditionalFormatting sqref="E27:E28">
    <cfRule type="expression" dxfId="2124" priority="508">
      <formula>OR($BP$27=1,$BO$27=2)</formula>
    </cfRule>
  </conditionalFormatting>
  <conditionalFormatting sqref="E31:E32">
    <cfRule type="expression" dxfId="2123" priority="507">
      <formula>OR($BP$31=1,$BO$31=2)</formula>
    </cfRule>
  </conditionalFormatting>
  <conditionalFormatting sqref="E33:E34">
    <cfRule type="expression" dxfId="2122" priority="506">
      <formula>OR($BP$33=1,$BO$33=2)</formula>
    </cfRule>
  </conditionalFormatting>
  <conditionalFormatting sqref="E35:E36">
    <cfRule type="expression" dxfId="2121" priority="505">
      <formula>OR($BP$35=1,$BO$35=2)</formula>
    </cfRule>
  </conditionalFormatting>
  <conditionalFormatting sqref="E37:E38">
    <cfRule type="expression" dxfId="2120" priority="504">
      <formula>OR($BP$37=1,$BO$37=2)</formula>
    </cfRule>
  </conditionalFormatting>
  <conditionalFormatting sqref="E39:E40">
    <cfRule type="expression" dxfId="2119" priority="503">
      <formula>OR($BP$39=1,$BO$39=2)</formula>
    </cfRule>
  </conditionalFormatting>
  <conditionalFormatting sqref="E41:E42">
    <cfRule type="expression" dxfId="2118" priority="502">
      <formula>OR($BP$41=1,$BO$41=2)</formula>
    </cfRule>
  </conditionalFormatting>
  <conditionalFormatting sqref="E47:E48">
    <cfRule type="expression" dxfId="2117" priority="501">
      <formula>OR($BP$47=1,$BO$47=2)</formula>
    </cfRule>
  </conditionalFormatting>
  <conditionalFormatting sqref="E49:E50">
    <cfRule type="expression" dxfId="2116" priority="500">
      <formula>OR($BP$49=1,$BO$49=2)</formula>
    </cfRule>
  </conditionalFormatting>
  <conditionalFormatting sqref="E51:E52">
    <cfRule type="expression" dxfId="2115" priority="499">
      <formula>OR($BP$51=1,$BO$51=2)</formula>
    </cfRule>
  </conditionalFormatting>
  <conditionalFormatting sqref="E53:E54">
    <cfRule type="expression" dxfId="2114" priority="498">
      <formula>OR($BP$53=1,$BO$53=2)</formula>
    </cfRule>
  </conditionalFormatting>
  <conditionalFormatting sqref="E55:E56">
    <cfRule type="expression" dxfId="2113" priority="497">
      <formula>OR($BP$55=1,$BO$55=2)</formula>
    </cfRule>
  </conditionalFormatting>
  <conditionalFormatting sqref="E57:E58">
    <cfRule type="expression" dxfId="2112" priority="496">
      <formula>OR($BP$57=1,$BO$57=2)</formula>
    </cfRule>
  </conditionalFormatting>
  <conditionalFormatting sqref="E59:E60">
    <cfRule type="expression" dxfId="2111" priority="495">
      <formula>OR($BP$59=1,$BO$59=2)</formula>
    </cfRule>
  </conditionalFormatting>
  <conditionalFormatting sqref="E61:E62">
    <cfRule type="expression" dxfId="2110" priority="494">
      <formula>OR($BP$61=1,$BO$61=2)</formula>
    </cfRule>
  </conditionalFormatting>
  <conditionalFormatting sqref="E63:E64">
    <cfRule type="expression" dxfId="2109" priority="493">
      <formula>OR($BP$63=1,$BO$63=2)</formula>
    </cfRule>
  </conditionalFormatting>
  <conditionalFormatting sqref="E65:E66">
    <cfRule type="expression" dxfId="2108" priority="492">
      <formula>OR($BP$65=1,$BO$65=2)</formula>
    </cfRule>
  </conditionalFormatting>
  <conditionalFormatting sqref="E67:E68">
    <cfRule type="expression" dxfId="2107" priority="491">
      <formula>OR($BP$67=1,$BO$67=2)</formula>
    </cfRule>
  </conditionalFormatting>
  <conditionalFormatting sqref="E69:E70">
    <cfRule type="expression" dxfId="2106" priority="490">
      <formula>OR($BP$69=1,$BO$69=2)</formula>
    </cfRule>
  </conditionalFormatting>
  <conditionalFormatting sqref="C9">
    <cfRule type="expression" dxfId="2105" priority="489">
      <formula>OR($BP$9=1,$BO$9=2)</formula>
    </cfRule>
  </conditionalFormatting>
  <conditionalFormatting sqref="D19:D20">
    <cfRule type="expression" dxfId="2104" priority="488">
      <formula>OR($BP$19=1,$BO$19=2)</formula>
    </cfRule>
  </conditionalFormatting>
  <conditionalFormatting sqref="D51:D52">
    <cfRule type="expression" dxfId="2103" priority="487">
      <formula>OR($BP$51=1,$BO$51=2)</formula>
    </cfRule>
  </conditionalFormatting>
  <conditionalFormatting sqref="D67:D68">
    <cfRule type="expression" dxfId="2102" priority="486">
      <formula>OR($BP$67=1,$BO$67=2)</formula>
    </cfRule>
  </conditionalFormatting>
  <conditionalFormatting sqref="N43:N44">
    <cfRule type="expression" dxfId="2101" priority="485">
      <formula>"AE=1"</formula>
    </cfRule>
  </conditionalFormatting>
  <conditionalFormatting sqref="AB19:AB20">
    <cfRule type="expression" dxfId="2100" priority="544">
      <formula>AND(OR(L19&gt;0,#REF!&gt;0),CH19=1)</formula>
    </cfRule>
  </conditionalFormatting>
  <conditionalFormatting sqref="AA19:AA20">
    <cfRule type="expression" dxfId="2099" priority="545">
      <formula>AND(OR(K19&gt;0,#REF!&gt;0),#REF!=1)</formula>
    </cfRule>
  </conditionalFormatting>
  <conditionalFormatting sqref="D43:D44">
    <cfRule type="expression" dxfId="2098" priority="484">
      <formula>OR($BP$43=1,$BO$43=2)</formula>
    </cfRule>
  </conditionalFormatting>
  <conditionalFormatting sqref="D45:D46">
    <cfRule type="expression" dxfId="2097" priority="483">
      <formula>OR($BP$45=1,$BO$45=2)</formula>
    </cfRule>
  </conditionalFormatting>
  <conditionalFormatting sqref="D47:D48">
    <cfRule type="expression" dxfId="2096" priority="482">
      <formula>OR($BP$47=1,$BO$47=2)</formula>
    </cfRule>
  </conditionalFormatting>
  <conditionalFormatting sqref="D53:D54">
    <cfRule type="expression" dxfId="2095" priority="481">
      <formula>OR($BP$53=1,$BO$53=2)</formula>
    </cfRule>
  </conditionalFormatting>
  <conditionalFormatting sqref="D55:D56">
    <cfRule type="expression" dxfId="2094" priority="480">
      <formula>OR($BP$55=1,$BO$55=2)</formula>
    </cfRule>
  </conditionalFormatting>
  <conditionalFormatting sqref="D61:D62">
    <cfRule type="expression" dxfId="2093" priority="479">
      <formula>OR($BP$61=1,$BO$61=2)</formula>
    </cfRule>
  </conditionalFormatting>
  <conditionalFormatting sqref="E43:E44">
    <cfRule type="expression" dxfId="2092" priority="478">
      <formula>OR($BP$43=1,$BO$43=2)</formula>
    </cfRule>
  </conditionalFormatting>
  <conditionalFormatting sqref="E45:E46">
    <cfRule type="expression" dxfId="2091" priority="477">
      <formula>OR($BP$45=1,$BO$45=2)</formula>
    </cfRule>
  </conditionalFormatting>
  <conditionalFormatting sqref="C15">
    <cfRule type="expression" dxfId="2090" priority="476">
      <formula>OR($BP$15=1,$BO$15=2)</formula>
    </cfRule>
  </conditionalFormatting>
  <conditionalFormatting sqref="C16">
    <cfRule type="expression" dxfId="2089" priority="475">
      <formula>OR($BP$15=1,$BO$15=2)</formula>
    </cfRule>
  </conditionalFormatting>
  <conditionalFormatting sqref="C17">
    <cfRule type="expression" dxfId="2088" priority="474">
      <formula>OR($BP$17=1,$BO$17=2)</formula>
    </cfRule>
  </conditionalFormatting>
  <conditionalFormatting sqref="C18">
    <cfRule type="expression" dxfId="2087" priority="473">
      <formula>OR($BP$17=1,$BO$17=2)</formula>
    </cfRule>
  </conditionalFormatting>
  <conditionalFormatting sqref="C19">
    <cfRule type="expression" dxfId="2086" priority="472">
      <formula>OR($BP$19=1,$BO$19=2)</formula>
    </cfRule>
  </conditionalFormatting>
  <conditionalFormatting sqref="C20">
    <cfRule type="expression" dxfId="2085" priority="471">
      <formula>OR($BP$19=1,$BO$19=2)</formula>
    </cfRule>
  </conditionalFormatting>
  <conditionalFormatting sqref="C21">
    <cfRule type="expression" dxfId="2084" priority="470">
      <formula>OR($BP$21=1,$BO$21=2)</formula>
    </cfRule>
  </conditionalFormatting>
  <conditionalFormatting sqref="C22">
    <cfRule type="expression" dxfId="2083" priority="469">
      <formula>OR($BP$21=1,$BO$21=2)</formula>
    </cfRule>
  </conditionalFormatting>
  <conditionalFormatting sqref="C23">
    <cfRule type="expression" dxfId="2082" priority="468">
      <formula>OR($BP$23=1,$BO$23=2)</formula>
    </cfRule>
  </conditionalFormatting>
  <conditionalFormatting sqref="C24">
    <cfRule type="expression" dxfId="2081" priority="467">
      <formula>OR($BP$23=1,$BO$23=2)</formula>
    </cfRule>
  </conditionalFormatting>
  <conditionalFormatting sqref="C25">
    <cfRule type="expression" dxfId="2080" priority="466">
      <formula>OR($BP$25=1,$BO$25=2)</formula>
    </cfRule>
  </conditionalFormatting>
  <conditionalFormatting sqref="C26">
    <cfRule type="expression" dxfId="2079" priority="465">
      <formula>OR($BP$25=1,$BO$25=2)</formula>
    </cfRule>
  </conditionalFormatting>
  <conditionalFormatting sqref="C27">
    <cfRule type="expression" dxfId="2078" priority="464">
      <formula>OR($BP$27=1,$BO$27=2)</formula>
    </cfRule>
  </conditionalFormatting>
  <conditionalFormatting sqref="C28">
    <cfRule type="expression" dxfId="2077" priority="463">
      <formula>OR($BP$27=1,$BO$27=2)</formula>
    </cfRule>
  </conditionalFormatting>
  <conditionalFormatting sqref="C29">
    <cfRule type="expression" dxfId="2076" priority="462">
      <formula>OR($BP$29=1,$BO$29=2)</formula>
    </cfRule>
  </conditionalFormatting>
  <conditionalFormatting sqref="C30">
    <cfRule type="expression" dxfId="2075" priority="461">
      <formula>OR($BP$29=1,$BO$29=2)</formula>
    </cfRule>
  </conditionalFormatting>
  <conditionalFormatting sqref="C31">
    <cfRule type="expression" dxfId="2074" priority="460">
      <formula>OR($BP$31=1,$BO$31=2)</formula>
    </cfRule>
  </conditionalFormatting>
  <conditionalFormatting sqref="C32">
    <cfRule type="expression" dxfId="2073" priority="459">
      <formula>OR($BP$31=1,$BO$31=2)</formula>
    </cfRule>
  </conditionalFormatting>
  <conditionalFormatting sqref="C33">
    <cfRule type="expression" dxfId="2072" priority="458">
      <formula>OR($BP$33=1,$BO$33=2)</formula>
    </cfRule>
  </conditionalFormatting>
  <conditionalFormatting sqref="C34">
    <cfRule type="expression" dxfId="2071" priority="457">
      <formula>OR($BP$33=1,$BO$33=2)</formula>
    </cfRule>
  </conditionalFormatting>
  <conditionalFormatting sqref="C35">
    <cfRule type="expression" dxfId="2070" priority="456">
      <formula>OR($BP$35=1,$BO$35=2)</formula>
    </cfRule>
  </conditionalFormatting>
  <conditionalFormatting sqref="C36">
    <cfRule type="expression" dxfId="2069" priority="455">
      <formula>OR($BP$35=1,$BO$35=2)</formula>
    </cfRule>
  </conditionalFormatting>
  <conditionalFormatting sqref="C37">
    <cfRule type="expression" dxfId="2068" priority="454">
      <formula>OR($BP$37=1,$BO$37=2)</formula>
    </cfRule>
  </conditionalFormatting>
  <conditionalFormatting sqref="C38">
    <cfRule type="expression" dxfId="2067" priority="453">
      <formula>OR($BP$37=1,$BO$37=2)</formula>
    </cfRule>
  </conditionalFormatting>
  <conditionalFormatting sqref="C39">
    <cfRule type="expression" dxfId="2066" priority="452">
      <formula>OR($BP$39=1,$BO$39=2)</formula>
    </cfRule>
  </conditionalFormatting>
  <conditionalFormatting sqref="C40">
    <cfRule type="expression" dxfId="2065" priority="451">
      <formula>OR($BP$39=1,$BO$39=2)</formula>
    </cfRule>
  </conditionalFormatting>
  <conditionalFormatting sqref="C41">
    <cfRule type="expression" dxfId="2064" priority="450">
      <formula>OR($BP$41=1,$BO$41=2)</formula>
    </cfRule>
  </conditionalFormatting>
  <conditionalFormatting sqref="C42">
    <cfRule type="expression" dxfId="2063" priority="449">
      <formula>OR($BP$41=1,$BO$41=2)</formula>
    </cfRule>
  </conditionalFormatting>
  <conditionalFormatting sqref="C43">
    <cfRule type="expression" dxfId="2062" priority="448">
      <formula>OR($BP$43=1,$BO$43=2)</formula>
    </cfRule>
  </conditionalFormatting>
  <conditionalFormatting sqref="C44">
    <cfRule type="expression" dxfId="2061" priority="447">
      <formula>OR($BP$43=1,$BO$43=2)</formula>
    </cfRule>
  </conditionalFormatting>
  <conditionalFormatting sqref="C45">
    <cfRule type="expression" dxfId="2060" priority="446">
      <formula>OR($BP$45=1,$BO$45=2)</formula>
    </cfRule>
  </conditionalFormatting>
  <conditionalFormatting sqref="C46">
    <cfRule type="expression" dxfId="2059" priority="445">
      <formula>OR($BP$45=1,$BO$45=2)</formula>
    </cfRule>
  </conditionalFormatting>
  <conditionalFormatting sqref="C47">
    <cfRule type="expression" dxfId="2058" priority="444">
      <formula>OR($BP$47=1,$BO$47=2)</formula>
    </cfRule>
  </conditionalFormatting>
  <conditionalFormatting sqref="C48">
    <cfRule type="expression" dxfId="2057" priority="443">
      <formula>OR($BP$47=1,$BO$47=2)</formula>
    </cfRule>
  </conditionalFormatting>
  <conditionalFormatting sqref="C49">
    <cfRule type="expression" dxfId="2056" priority="442">
      <formula>OR($BP$49=1,$BO$49=2)</formula>
    </cfRule>
  </conditionalFormatting>
  <conditionalFormatting sqref="C50">
    <cfRule type="expression" dxfId="2055" priority="441">
      <formula>OR($BP$49=1,$BO$49=2)</formula>
    </cfRule>
  </conditionalFormatting>
  <conditionalFormatting sqref="C51">
    <cfRule type="expression" dxfId="2054" priority="440">
      <formula>OR($BP$51=1,$BO$51=2)</formula>
    </cfRule>
  </conditionalFormatting>
  <conditionalFormatting sqref="C52">
    <cfRule type="expression" dxfId="2053" priority="439">
      <formula>OR($BP$51=1,$BO$51=2)</formula>
    </cfRule>
  </conditionalFormatting>
  <conditionalFormatting sqref="C53">
    <cfRule type="expression" dxfId="2052" priority="438">
      <formula>OR($BP$53=1,$BO$53=2)</formula>
    </cfRule>
  </conditionalFormatting>
  <conditionalFormatting sqref="C54">
    <cfRule type="expression" dxfId="2051" priority="437">
      <formula>OR($BP$53=1,$BO$53=2)</formula>
    </cfRule>
  </conditionalFormatting>
  <conditionalFormatting sqref="C55">
    <cfRule type="expression" dxfId="2050" priority="436">
      <formula>OR($BP$55=1,$BO$55=2)</formula>
    </cfRule>
  </conditionalFormatting>
  <conditionalFormatting sqref="C56">
    <cfRule type="expression" dxfId="2049" priority="435">
      <formula>OR($BP$55=1,$BO$55=2)</formula>
    </cfRule>
  </conditionalFormatting>
  <conditionalFormatting sqref="C57">
    <cfRule type="expression" dxfId="2048" priority="434">
      <formula>OR($BP$57=1,$BO$57=2)</formula>
    </cfRule>
  </conditionalFormatting>
  <conditionalFormatting sqref="C58">
    <cfRule type="expression" dxfId="2047" priority="433">
      <formula>OR($BP$57=1,$BO$57=2)</formula>
    </cfRule>
  </conditionalFormatting>
  <conditionalFormatting sqref="C59">
    <cfRule type="expression" dxfId="2046" priority="432">
      <formula>OR($BP$59=1,$BO$59=2)</formula>
    </cfRule>
  </conditionalFormatting>
  <conditionalFormatting sqref="C60">
    <cfRule type="expression" dxfId="2045" priority="431">
      <formula>OR($BP$59=1,$BO$59=2)</formula>
    </cfRule>
  </conditionalFormatting>
  <conditionalFormatting sqref="C61">
    <cfRule type="expression" dxfId="2044" priority="430">
      <formula>OR($BP$61=1,$BO$61=2)</formula>
    </cfRule>
  </conditionalFormatting>
  <conditionalFormatting sqref="C62">
    <cfRule type="expression" dxfId="2043" priority="429">
      <formula>OR($BP$61=1,$BO$61=2)</formula>
    </cfRule>
  </conditionalFormatting>
  <conditionalFormatting sqref="C63">
    <cfRule type="expression" dxfId="2042" priority="428">
      <formula>OR($BP$63=1,$BO$63=2)</formula>
    </cfRule>
  </conditionalFormatting>
  <conditionalFormatting sqref="C64">
    <cfRule type="expression" dxfId="2041" priority="427">
      <formula>OR($BP$63=1,$BO$63=2)</formula>
    </cfRule>
  </conditionalFormatting>
  <conditionalFormatting sqref="C65">
    <cfRule type="expression" dxfId="2040" priority="406">
      <formula>MONTH($A65)&lt;&gt;$AA$2</formula>
    </cfRule>
    <cfRule type="expression" dxfId="2039" priority="426">
      <formula>OR($BP$65=1,$BO$65=2)</formula>
    </cfRule>
  </conditionalFormatting>
  <conditionalFormatting sqref="C66">
    <cfRule type="expression" dxfId="2038" priority="425">
      <formula>OR($BP$65=1,$BO$65=2)</formula>
    </cfRule>
  </conditionalFormatting>
  <conditionalFormatting sqref="C67">
    <cfRule type="expression" dxfId="2037" priority="404">
      <formula>MONTH($A67)&lt;&gt;$AA$2</formula>
    </cfRule>
    <cfRule type="expression" dxfId="2036" priority="424">
      <formula>OR($BP$67=1,$BO$67=2)</formula>
    </cfRule>
  </conditionalFormatting>
  <conditionalFormatting sqref="C68">
    <cfRule type="expression" dxfId="2035" priority="423">
      <formula>OR($BP$67=1,$BO$67=2)</formula>
    </cfRule>
  </conditionalFormatting>
  <conditionalFormatting sqref="D13:D14">
    <cfRule type="expression" dxfId="2034" priority="422">
      <formula>OR($BP$13=1,$BO$13=2)</formula>
    </cfRule>
  </conditionalFormatting>
  <conditionalFormatting sqref="C11">
    <cfRule type="expression" dxfId="2033" priority="421">
      <formula>OR($BP$11=1,$BO$11=2)</formula>
    </cfRule>
  </conditionalFormatting>
  <conditionalFormatting sqref="D25:D26">
    <cfRule type="expression" dxfId="2032" priority="420">
      <formula>OR($BP$25=1,$BO$25=2)</formula>
    </cfRule>
  </conditionalFormatting>
  <conditionalFormatting sqref="D29:D30">
    <cfRule type="expression" dxfId="2031" priority="419">
      <formula>OR($BP$29=1,$BO$29=2)</formula>
    </cfRule>
  </conditionalFormatting>
  <conditionalFormatting sqref="E29:E30">
    <cfRule type="expression" dxfId="2030" priority="418">
      <formula>OR($BP$29=1,$BO$29=2)</formula>
    </cfRule>
  </conditionalFormatting>
  <conditionalFormatting sqref="D49:D50">
    <cfRule type="expression" dxfId="2029" priority="417">
      <formula>OR($BP$49=1,$BO$49=2)</formula>
    </cfRule>
  </conditionalFormatting>
  <conditionalFormatting sqref="D63:D64">
    <cfRule type="expression" dxfId="2028" priority="416">
      <formula>OR($BP$63=1,$BO$63=2)</formula>
    </cfRule>
  </conditionalFormatting>
  <conditionalFormatting sqref="D69:D70">
    <cfRule type="expression" dxfId="2027" priority="415">
      <formula>OR($BP$69=1,$BO$69=2)</formula>
    </cfRule>
  </conditionalFormatting>
  <conditionalFormatting sqref="C69">
    <cfRule type="expression" dxfId="2026" priority="402">
      <formula>MONTH($A69)&lt;&gt;$AA$2</formula>
    </cfRule>
    <cfRule type="expression" dxfId="2025" priority="414">
      <formula>OR($BP$69=1,$BO$69=2)</formula>
    </cfRule>
  </conditionalFormatting>
  <conditionalFormatting sqref="C70">
    <cfRule type="expression" dxfId="2024" priority="413">
      <formula>OR($BP$69=1,$BO$69=2)</formula>
    </cfRule>
  </conditionalFormatting>
  <conditionalFormatting sqref="C12">
    <cfRule type="expression" dxfId="2023" priority="412">
      <formula>OR($BP$11=1,$BO$11=2)</formula>
    </cfRule>
  </conditionalFormatting>
  <conditionalFormatting sqref="D65:D66">
    <cfRule type="expression" dxfId="2022" priority="411">
      <formula>OR($BP$65=1,$BO$65=2)</formula>
    </cfRule>
  </conditionalFormatting>
  <conditionalFormatting sqref="C10">
    <cfRule type="expression" dxfId="2021" priority="410">
      <formula>OR($BP$9=1,$BO$9=2)</formula>
    </cfRule>
  </conditionalFormatting>
  <conditionalFormatting sqref="D27:D28">
    <cfRule type="expression" dxfId="2020" priority="409">
      <formula>OR($BP$27=1,$BO$27=2)</formula>
    </cfRule>
  </conditionalFormatting>
  <conditionalFormatting sqref="D21:D22">
    <cfRule type="expression" dxfId="2019" priority="408">
      <formula>OR($BP$21=1,$BO$21=2)</formula>
    </cfRule>
  </conditionalFormatting>
  <conditionalFormatting sqref="D23:D24">
    <cfRule type="expression" dxfId="2018" priority="407">
      <formula>OR($BP$23=1,$BO$23=2)</formula>
    </cfRule>
  </conditionalFormatting>
  <conditionalFormatting sqref="V19:Z20">
    <cfRule type="expression" dxfId="2017" priority="546">
      <formula>AND(OR(F19&gt;0,#REF!&gt;0),CC19=1)</formula>
    </cfRule>
  </conditionalFormatting>
  <conditionalFormatting sqref="M65:N66">
    <cfRule type="expression" dxfId="2016" priority="400">
      <formula>MONTH($A65)&lt;&gt;$AA$2</formula>
    </cfRule>
  </conditionalFormatting>
  <conditionalFormatting sqref="M67:N68">
    <cfRule type="expression" dxfId="2015" priority="399">
      <formula>MONTH($A67)&lt;&gt;$AA$2</formula>
    </cfRule>
  </conditionalFormatting>
  <conditionalFormatting sqref="M69:N70">
    <cfRule type="expression" dxfId="2014" priority="398">
      <formula>MONTH($A69)&lt;&gt;$AA$2</formula>
    </cfRule>
  </conditionalFormatting>
  <conditionalFormatting sqref="C69:E69">
    <cfRule type="expression" dxfId="2013" priority="397">
      <formula>MONTH($A69)&lt;&gt;$AA$2</formula>
    </cfRule>
  </conditionalFormatting>
  <conditionalFormatting sqref="C65:E65">
    <cfRule type="expression" dxfId="2012" priority="395">
      <formula>MONTH($A65)&lt;&gt;$AA$2</formula>
    </cfRule>
  </conditionalFormatting>
  <conditionalFormatting sqref="C67:E67">
    <cfRule type="expression" dxfId="2011" priority="396">
      <formula>MONTH($A67)&lt;&gt;$AA$2</formula>
    </cfRule>
  </conditionalFormatting>
  <conditionalFormatting sqref="C68:E68">
    <cfRule type="expression" dxfId="2010" priority="403">
      <formula>MONTH($A67)&lt;&gt;$AA$2</formula>
    </cfRule>
  </conditionalFormatting>
  <conditionalFormatting sqref="C70:E70">
    <cfRule type="expression" dxfId="2009" priority="401">
      <formula>MONTH($A69)&lt;&gt;$AA$2</formula>
    </cfRule>
  </conditionalFormatting>
  <conditionalFormatting sqref="C66:E66">
    <cfRule type="expression" dxfId="2008" priority="405">
      <formula>MONTH($A65)&lt;&gt;$AA$2</formula>
    </cfRule>
  </conditionalFormatting>
  <conditionalFormatting sqref="C13">
    <cfRule type="expression" dxfId="2007" priority="394">
      <formula>OR($BP$13=1,$BO$13=2)</formula>
    </cfRule>
  </conditionalFormatting>
  <conditionalFormatting sqref="C14">
    <cfRule type="expression" dxfId="2006" priority="393">
      <formula>OR($BP$13=1,$BO$13=2)</formula>
    </cfRule>
  </conditionalFormatting>
  <conditionalFormatting sqref="J65">
    <cfRule type="expression" dxfId="2005" priority="392">
      <formula>MONTH($A65)&lt;&gt;$AA$2</formula>
    </cfRule>
  </conditionalFormatting>
  <conditionalFormatting sqref="J66">
    <cfRule type="expression" dxfId="2004" priority="391">
      <formula>MONTH($A65)&lt;&gt;$AA$2</formula>
    </cfRule>
  </conditionalFormatting>
  <conditionalFormatting sqref="L65">
    <cfRule type="expression" dxfId="2003" priority="390">
      <formula>MONTH($A65)&lt;&gt;$AA$2</formula>
    </cfRule>
  </conditionalFormatting>
  <conditionalFormatting sqref="L66">
    <cfRule type="expression" dxfId="2002" priority="389">
      <formula>MONTH($A65)&lt;&gt;$AA$2</formula>
    </cfRule>
  </conditionalFormatting>
  <conditionalFormatting sqref="J67">
    <cfRule type="expression" dxfId="2001" priority="388">
      <formula>MONTH($A67)&lt;&gt;$AA$2</formula>
    </cfRule>
  </conditionalFormatting>
  <conditionalFormatting sqref="J68">
    <cfRule type="expression" dxfId="2000" priority="387">
      <formula>MONTH($A67)&lt;&gt;$AA$2</formula>
    </cfRule>
  </conditionalFormatting>
  <conditionalFormatting sqref="L67">
    <cfRule type="expression" dxfId="1999" priority="386">
      <formula>MONTH($A67)&lt;&gt;$AA$2</formula>
    </cfRule>
  </conditionalFormatting>
  <conditionalFormatting sqref="L68">
    <cfRule type="expression" dxfId="1998" priority="385">
      <formula>MONTH($A67)&lt;&gt;$AA$2</formula>
    </cfRule>
  </conditionalFormatting>
  <conditionalFormatting sqref="J69">
    <cfRule type="expression" dxfId="1997" priority="384">
      <formula>MONTH($A69)&lt;&gt;$AA$2</formula>
    </cfRule>
  </conditionalFormatting>
  <conditionalFormatting sqref="J70">
    <cfRule type="expression" dxfId="1996" priority="383">
      <formula>MONTH($A69)&lt;&gt;$AA$2</formula>
    </cfRule>
  </conditionalFormatting>
  <conditionalFormatting sqref="L69">
    <cfRule type="expression" dxfId="1995" priority="382">
      <formula>MONTH($A69)&lt;&gt;$AA$2</formula>
    </cfRule>
  </conditionalFormatting>
  <conditionalFormatting sqref="L70">
    <cfRule type="expression" dxfId="1994" priority="381">
      <formula>MONTH($A69)&lt;&gt;$AA$2</formula>
    </cfRule>
  </conditionalFormatting>
  <conditionalFormatting sqref="D35:D36">
    <cfRule type="expression" dxfId="1993" priority="380">
      <formula>OR($BP$35=1,$BO$35=2)</formula>
    </cfRule>
  </conditionalFormatting>
  <conditionalFormatting sqref="D37:D38">
    <cfRule type="expression" dxfId="1992" priority="379">
      <formula>OR($BP$37=1,$BO$37=2)</formula>
    </cfRule>
  </conditionalFormatting>
  <conditionalFormatting sqref="D39:D40">
    <cfRule type="expression" dxfId="1991" priority="378">
      <formula>OR($BP$39=1,$BO$39=2)</formula>
    </cfRule>
  </conditionalFormatting>
  <conditionalFormatting sqref="D41:D42">
    <cfRule type="expression" dxfId="1990" priority="377">
      <formula>OR($BP$41=1,$BO$41=2)</formula>
    </cfRule>
  </conditionalFormatting>
  <conditionalFormatting sqref="AB9:AB10">
    <cfRule type="expression" dxfId="1989" priority="374">
      <formula>AND(OR(L9&gt;0,#REF!&gt;0),CH9=1)</formula>
    </cfRule>
  </conditionalFormatting>
  <conditionalFormatting sqref="AA9:AA10">
    <cfRule type="expression" dxfId="1988" priority="375">
      <formula>AND(OR(K9&gt;0,#REF!&gt;0),#REF!=1)</formula>
    </cfRule>
  </conditionalFormatting>
  <conditionalFormatting sqref="V9:Z10">
    <cfRule type="expression" dxfId="1987" priority="376">
      <formula>AND(OR(F9&gt;0,#REF!&gt;0),CC9=1)</formula>
    </cfRule>
  </conditionalFormatting>
  <conditionalFormatting sqref="AB11:AB12">
    <cfRule type="expression" dxfId="1986" priority="371">
      <formula>AND(OR(L11&gt;0,#REF!&gt;0),CH11=1)</formula>
    </cfRule>
  </conditionalFormatting>
  <conditionalFormatting sqref="AA11:AA12">
    <cfRule type="expression" dxfId="1985" priority="372">
      <formula>AND(OR(K11&gt;0,#REF!&gt;0),#REF!=1)</formula>
    </cfRule>
  </conditionalFormatting>
  <conditionalFormatting sqref="V11:Z12">
    <cfRule type="expression" dxfId="1984" priority="373">
      <formula>AND(OR(F11&gt;0,#REF!&gt;0),CC11=1)</formula>
    </cfRule>
  </conditionalFormatting>
  <conditionalFormatting sqref="AB13:AB14">
    <cfRule type="expression" dxfId="1983" priority="368">
      <formula>AND(OR(L13&gt;0,#REF!&gt;0),CH13=1)</formula>
    </cfRule>
  </conditionalFormatting>
  <conditionalFormatting sqref="AA13:AA14">
    <cfRule type="expression" dxfId="1982" priority="369">
      <formula>AND(OR(K13&gt;0,#REF!&gt;0),#REF!=1)</formula>
    </cfRule>
  </conditionalFormatting>
  <conditionalFormatting sqref="V13:Z14">
    <cfRule type="expression" dxfId="1981" priority="370">
      <formula>AND(OR(F13&gt;0,#REF!&gt;0),CC13=1)</formula>
    </cfRule>
  </conditionalFormatting>
  <conditionalFormatting sqref="AB15:AB16">
    <cfRule type="expression" dxfId="1980" priority="365">
      <formula>AND(OR(L15&gt;0,#REF!&gt;0),CH15=1)</formula>
    </cfRule>
  </conditionalFormatting>
  <conditionalFormatting sqref="AA15:AA16">
    <cfRule type="expression" dxfId="1979" priority="366">
      <formula>AND(OR(K15&gt;0,#REF!&gt;0),#REF!=1)</formula>
    </cfRule>
  </conditionalFormatting>
  <conditionalFormatting sqref="V15:Z16">
    <cfRule type="expression" dxfId="1978" priority="367">
      <formula>AND(OR(F15&gt;0,#REF!&gt;0),CC15=1)</formula>
    </cfRule>
  </conditionalFormatting>
  <conditionalFormatting sqref="AB17:AB18">
    <cfRule type="expression" dxfId="1977" priority="362">
      <formula>AND(OR(L17&gt;0,#REF!&gt;0),CH17=1)</formula>
    </cfRule>
  </conditionalFormatting>
  <conditionalFormatting sqref="AA17:AA18">
    <cfRule type="expression" dxfId="1976" priority="363">
      <formula>AND(OR(K17&gt;0,#REF!&gt;0),#REF!=1)</formula>
    </cfRule>
  </conditionalFormatting>
  <conditionalFormatting sqref="V17:Z18">
    <cfRule type="expression" dxfId="1975" priority="364">
      <formula>AND(OR(F17&gt;0,#REF!&gt;0),CC17=1)</formula>
    </cfRule>
  </conditionalFormatting>
  <conditionalFormatting sqref="AB21:AB22">
    <cfRule type="expression" dxfId="1974" priority="359">
      <formula>AND(OR(L21&gt;0,#REF!&gt;0),CH21=1)</formula>
    </cfRule>
  </conditionalFormatting>
  <conditionalFormatting sqref="AA21:AA22">
    <cfRule type="expression" dxfId="1973" priority="360">
      <formula>AND(OR(K21&gt;0,#REF!&gt;0),#REF!=1)</formula>
    </cfRule>
  </conditionalFormatting>
  <conditionalFormatting sqref="V21:Z22">
    <cfRule type="expression" dxfId="1972" priority="361">
      <formula>AND(OR(F21&gt;0,#REF!&gt;0),CC21=1)</formula>
    </cfRule>
  </conditionalFormatting>
  <conditionalFormatting sqref="AB23:AB24">
    <cfRule type="expression" dxfId="1971" priority="356">
      <formula>AND(OR(L23&gt;0,#REF!&gt;0),CH23=1)</formula>
    </cfRule>
  </conditionalFormatting>
  <conditionalFormatting sqref="AA23:AA24">
    <cfRule type="expression" dxfId="1970" priority="357">
      <formula>AND(OR(K23&gt;0,#REF!&gt;0),#REF!=1)</formula>
    </cfRule>
  </conditionalFormatting>
  <conditionalFormatting sqref="V23:Z24">
    <cfRule type="expression" dxfId="1969" priority="358">
      <formula>AND(OR(F23&gt;0,#REF!&gt;0),CC23=1)</formula>
    </cfRule>
  </conditionalFormatting>
  <conditionalFormatting sqref="AB25:AB26">
    <cfRule type="expression" dxfId="1968" priority="353">
      <formula>AND(OR(L25&gt;0,#REF!&gt;0),CH25=1)</formula>
    </cfRule>
  </conditionalFormatting>
  <conditionalFormatting sqref="AA25:AA26">
    <cfRule type="expression" dxfId="1967" priority="354">
      <formula>AND(OR(K25&gt;0,#REF!&gt;0),#REF!=1)</formula>
    </cfRule>
  </conditionalFormatting>
  <conditionalFormatting sqref="V25:Z26">
    <cfRule type="expression" dxfId="1966" priority="355">
      <formula>AND(OR(F25&gt;0,#REF!&gt;0),CC25=1)</formula>
    </cfRule>
  </conditionalFormatting>
  <conditionalFormatting sqref="AB27:AB28">
    <cfRule type="expression" dxfId="1965" priority="350">
      <formula>AND(OR(L27&gt;0,#REF!&gt;0),CH27=1)</formula>
    </cfRule>
  </conditionalFormatting>
  <conditionalFormatting sqref="AA27:AA28">
    <cfRule type="expression" dxfId="1964" priority="351">
      <formula>AND(OR(K27&gt;0,#REF!&gt;0),#REF!=1)</formula>
    </cfRule>
  </conditionalFormatting>
  <conditionalFormatting sqref="V27:Z28">
    <cfRule type="expression" dxfId="1963" priority="352">
      <formula>AND(OR(F27&gt;0,#REF!&gt;0),CC27=1)</formula>
    </cfRule>
  </conditionalFormatting>
  <conditionalFormatting sqref="AB29:AB30">
    <cfRule type="expression" dxfId="1962" priority="347">
      <formula>AND(OR(L29&gt;0,#REF!&gt;0),CH29=1)</formula>
    </cfRule>
  </conditionalFormatting>
  <conditionalFormatting sqref="AA29:AA30">
    <cfRule type="expression" dxfId="1961" priority="348">
      <formula>AND(OR(K29&gt;0,#REF!&gt;0),#REF!=1)</formula>
    </cfRule>
  </conditionalFormatting>
  <conditionalFormatting sqref="V29:Z30">
    <cfRule type="expression" dxfId="1960" priority="349">
      <formula>AND(OR(F29&gt;0,#REF!&gt;0),CC29=1)</formula>
    </cfRule>
  </conditionalFormatting>
  <conditionalFormatting sqref="AB31:AB32">
    <cfRule type="expression" dxfId="1959" priority="344">
      <formula>AND(OR(L31&gt;0,#REF!&gt;0),CH31=1)</formula>
    </cfRule>
  </conditionalFormatting>
  <conditionalFormatting sqref="AA31:AA32">
    <cfRule type="expression" dxfId="1958" priority="345">
      <formula>AND(OR(K31&gt;0,#REF!&gt;0),#REF!=1)</formula>
    </cfRule>
  </conditionalFormatting>
  <conditionalFormatting sqref="V31:Z32">
    <cfRule type="expression" dxfId="1957" priority="346">
      <formula>AND(OR(F31&gt;0,#REF!&gt;0),CC31=1)</formula>
    </cfRule>
  </conditionalFormatting>
  <conditionalFormatting sqref="AB33:AB34">
    <cfRule type="expression" dxfId="1956" priority="341">
      <formula>AND(OR(L33&gt;0,#REF!&gt;0),CH33=1)</formula>
    </cfRule>
  </conditionalFormatting>
  <conditionalFormatting sqref="AA33:AA34">
    <cfRule type="expression" dxfId="1955" priority="342">
      <formula>AND(OR(K33&gt;0,#REF!&gt;0),#REF!=1)</formula>
    </cfRule>
  </conditionalFormatting>
  <conditionalFormatting sqref="V33:Z34">
    <cfRule type="expression" dxfId="1954" priority="343">
      <formula>AND(OR(F33&gt;0,#REF!&gt;0),CC33=1)</formula>
    </cfRule>
  </conditionalFormatting>
  <conditionalFormatting sqref="AB35:AB36">
    <cfRule type="expression" dxfId="1953" priority="338">
      <formula>AND(OR(L35&gt;0,#REF!&gt;0),CH35=1)</formula>
    </cfRule>
  </conditionalFormatting>
  <conditionalFormatting sqref="AA35:AA36">
    <cfRule type="expression" dxfId="1952" priority="339">
      <formula>AND(OR(K35&gt;0,#REF!&gt;0),#REF!=1)</formula>
    </cfRule>
  </conditionalFormatting>
  <conditionalFormatting sqref="V35:Z36">
    <cfRule type="expression" dxfId="1951" priority="340">
      <formula>AND(OR(F35&gt;0,#REF!&gt;0),CC35=1)</formula>
    </cfRule>
  </conditionalFormatting>
  <conditionalFormatting sqref="AB37:AB38">
    <cfRule type="expression" dxfId="1950" priority="335">
      <formula>AND(OR(L37&gt;0,#REF!&gt;0),CH37=1)</formula>
    </cfRule>
  </conditionalFormatting>
  <conditionalFormatting sqref="AA37:AA38">
    <cfRule type="expression" dxfId="1949" priority="336">
      <formula>AND(OR(K37&gt;0,#REF!&gt;0),#REF!=1)</formula>
    </cfRule>
  </conditionalFormatting>
  <conditionalFormatting sqref="V37:Z38">
    <cfRule type="expression" dxfId="1948" priority="337">
      <formula>AND(OR(F37&gt;0,#REF!&gt;0),CC37=1)</formula>
    </cfRule>
  </conditionalFormatting>
  <conditionalFormatting sqref="AB39:AB40">
    <cfRule type="expression" dxfId="1947" priority="332">
      <formula>AND(OR(L39&gt;0,#REF!&gt;0),CH39=1)</formula>
    </cfRule>
  </conditionalFormatting>
  <conditionalFormatting sqref="AA39:AA40">
    <cfRule type="expression" dxfId="1946" priority="333">
      <formula>AND(OR(K39&gt;0,#REF!&gt;0),#REF!=1)</formula>
    </cfRule>
  </conditionalFormatting>
  <conditionalFormatting sqref="V39:Z40">
    <cfRule type="expression" dxfId="1945" priority="334">
      <formula>AND(OR(F39&gt;0,#REF!&gt;0),CC39=1)</formula>
    </cfRule>
  </conditionalFormatting>
  <conditionalFormatting sqref="AB41:AB42">
    <cfRule type="expression" dxfId="1944" priority="329">
      <formula>AND(OR(L41&gt;0,#REF!&gt;0),CH41=1)</formula>
    </cfRule>
  </conditionalFormatting>
  <conditionalFormatting sqref="AA41:AA42">
    <cfRule type="expression" dxfId="1943" priority="330">
      <formula>AND(OR(K41&gt;0,#REF!&gt;0),#REF!=1)</formula>
    </cfRule>
  </conditionalFormatting>
  <conditionalFormatting sqref="V41:Z42">
    <cfRule type="expression" dxfId="1942" priority="331">
      <formula>AND(OR(F41&gt;0,#REF!&gt;0),CC41=1)</formula>
    </cfRule>
  </conditionalFormatting>
  <conditionalFormatting sqref="AB43:AB44">
    <cfRule type="expression" dxfId="1941" priority="326">
      <formula>AND(OR(L43&gt;0,#REF!&gt;0),CH43=1)</formula>
    </cfRule>
  </conditionalFormatting>
  <conditionalFormatting sqref="AA43:AA44">
    <cfRule type="expression" dxfId="1940" priority="327">
      <formula>AND(OR(K43&gt;0,#REF!&gt;0),#REF!=1)</formula>
    </cfRule>
  </conditionalFormatting>
  <conditionalFormatting sqref="V43:Z44">
    <cfRule type="expression" dxfId="1939" priority="328">
      <formula>AND(OR(F43&gt;0,#REF!&gt;0),CC43=1)</formula>
    </cfRule>
  </conditionalFormatting>
  <conditionalFormatting sqref="AB45:AB46">
    <cfRule type="expression" dxfId="1938" priority="323">
      <formula>AND(OR(L45&gt;0,#REF!&gt;0),CH45=1)</formula>
    </cfRule>
  </conditionalFormatting>
  <conditionalFormatting sqref="AA45:AA46">
    <cfRule type="expression" dxfId="1937" priority="324">
      <formula>AND(OR(K45&gt;0,#REF!&gt;0),#REF!=1)</formula>
    </cfRule>
  </conditionalFormatting>
  <conditionalFormatting sqref="V45:Z46">
    <cfRule type="expression" dxfId="1936" priority="325">
      <formula>AND(OR(F45&gt;0,#REF!&gt;0),CC45=1)</formula>
    </cfRule>
  </conditionalFormatting>
  <conditionalFormatting sqref="AB47:AB48">
    <cfRule type="expression" dxfId="1935" priority="320">
      <formula>AND(OR(L47&gt;0,#REF!&gt;0),CH47=1)</formula>
    </cfRule>
  </conditionalFormatting>
  <conditionalFormatting sqref="AA47:AA48">
    <cfRule type="expression" dxfId="1934" priority="321">
      <formula>AND(OR(K47&gt;0,#REF!&gt;0),#REF!=1)</formula>
    </cfRule>
  </conditionalFormatting>
  <conditionalFormatting sqref="V47:Z48">
    <cfRule type="expression" dxfId="1933" priority="322">
      <formula>AND(OR(F47&gt;0,#REF!&gt;0),CC47=1)</formula>
    </cfRule>
  </conditionalFormatting>
  <conditionalFormatting sqref="AB49:AB50">
    <cfRule type="expression" dxfId="1932" priority="317">
      <formula>AND(OR(L49&gt;0,#REF!&gt;0),CH49=1)</formula>
    </cfRule>
  </conditionalFormatting>
  <conditionalFormatting sqref="AA49:AA50">
    <cfRule type="expression" dxfId="1931" priority="318">
      <formula>AND(OR(K49&gt;0,#REF!&gt;0),#REF!=1)</formula>
    </cfRule>
  </conditionalFormatting>
  <conditionalFormatting sqref="V49:Z50">
    <cfRule type="expression" dxfId="1930" priority="319">
      <formula>AND(OR(F49&gt;0,#REF!&gt;0),CC49=1)</formula>
    </cfRule>
  </conditionalFormatting>
  <conditionalFormatting sqref="AB51:AB52">
    <cfRule type="expression" dxfId="1929" priority="314">
      <formula>AND(OR(L51&gt;0,#REF!&gt;0),CH51=1)</formula>
    </cfRule>
  </conditionalFormatting>
  <conditionalFormatting sqref="AA51:AA52">
    <cfRule type="expression" dxfId="1928" priority="315">
      <formula>AND(OR(K51&gt;0,#REF!&gt;0),#REF!=1)</formula>
    </cfRule>
  </conditionalFormatting>
  <conditionalFormatting sqref="V51:Z52">
    <cfRule type="expression" dxfId="1927" priority="316">
      <formula>AND(OR(F51&gt;0,#REF!&gt;0),CC51=1)</formula>
    </cfRule>
  </conditionalFormatting>
  <conditionalFormatting sqref="AB53:AB54">
    <cfRule type="expression" dxfId="1926" priority="311">
      <formula>AND(OR(L53&gt;0,#REF!&gt;0),CH53=1)</formula>
    </cfRule>
  </conditionalFormatting>
  <conditionalFormatting sqref="AA53:AA54">
    <cfRule type="expression" dxfId="1925" priority="312">
      <formula>AND(OR(K53&gt;0,#REF!&gt;0),#REF!=1)</formula>
    </cfRule>
  </conditionalFormatting>
  <conditionalFormatting sqref="V53:Z54">
    <cfRule type="expression" dxfId="1924" priority="313">
      <formula>AND(OR(F53&gt;0,#REF!&gt;0),CC53=1)</formula>
    </cfRule>
  </conditionalFormatting>
  <conditionalFormatting sqref="AB55:AB56">
    <cfRule type="expression" dxfId="1923" priority="308">
      <formula>AND(OR(L55&gt;0,#REF!&gt;0),CH55=1)</formula>
    </cfRule>
  </conditionalFormatting>
  <conditionalFormatting sqref="AA55:AA56">
    <cfRule type="expression" dxfId="1922" priority="309">
      <formula>AND(OR(K55&gt;0,#REF!&gt;0),#REF!=1)</formula>
    </cfRule>
  </conditionalFormatting>
  <conditionalFormatting sqref="V55:Z56">
    <cfRule type="expression" dxfId="1921" priority="310">
      <formula>AND(OR(F55&gt;0,#REF!&gt;0),CC55=1)</formula>
    </cfRule>
  </conditionalFormatting>
  <conditionalFormatting sqref="AB57:AB58">
    <cfRule type="expression" dxfId="1920" priority="305">
      <formula>AND(OR(L57&gt;0,#REF!&gt;0),CH57=1)</formula>
    </cfRule>
  </conditionalFormatting>
  <conditionalFormatting sqref="AA57:AA58">
    <cfRule type="expression" dxfId="1919" priority="306">
      <formula>AND(OR(K57&gt;0,#REF!&gt;0),#REF!=1)</formula>
    </cfRule>
  </conditionalFormatting>
  <conditionalFormatting sqref="V57:Z58">
    <cfRule type="expression" dxfId="1918" priority="307">
      <formula>AND(OR(F57&gt;0,#REF!&gt;0),CC57=1)</formula>
    </cfRule>
  </conditionalFormatting>
  <conditionalFormatting sqref="AB59:AB60">
    <cfRule type="expression" dxfId="1917" priority="302">
      <formula>AND(OR(L59&gt;0,#REF!&gt;0),CH59=1)</formula>
    </cfRule>
  </conditionalFormatting>
  <conditionalFormatting sqref="AA59:AA60">
    <cfRule type="expression" dxfId="1916" priority="303">
      <formula>AND(OR(K59&gt;0,#REF!&gt;0),#REF!=1)</formula>
    </cfRule>
  </conditionalFormatting>
  <conditionalFormatting sqref="V59:Z60">
    <cfRule type="expression" dxfId="1915" priority="304">
      <formula>AND(OR(F59&gt;0,#REF!&gt;0),CC59=1)</formula>
    </cfRule>
  </conditionalFormatting>
  <conditionalFormatting sqref="AB61:AB62">
    <cfRule type="expression" dxfId="1914" priority="299">
      <formula>AND(OR(L61&gt;0,#REF!&gt;0),CH61=1)</formula>
    </cfRule>
  </conditionalFormatting>
  <conditionalFormatting sqref="AA61:AA62">
    <cfRule type="expression" dxfId="1913" priority="300">
      <formula>AND(OR(K61&gt;0,#REF!&gt;0),#REF!=1)</formula>
    </cfRule>
  </conditionalFormatting>
  <conditionalFormatting sqref="V61:Z62">
    <cfRule type="expression" dxfId="1912" priority="301">
      <formula>AND(OR(F61&gt;0,#REF!&gt;0),CC61=1)</formula>
    </cfRule>
  </conditionalFormatting>
  <conditionalFormatting sqref="AB63:AB64">
    <cfRule type="expression" dxfId="1911" priority="296">
      <formula>AND(OR(L63&gt;0,#REF!&gt;0),CH63=1)</formula>
    </cfRule>
  </conditionalFormatting>
  <conditionalFormatting sqref="AA63:AA64">
    <cfRule type="expression" dxfId="1910" priority="297">
      <formula>AND(OR(K63&gt;0,#REF!&gt;0),#REF!=1)</formula>
    </cfRule>
  </conditionalFormatting>
  <conditionalFormatting sqref="V63:Z64">
    <cfRule type="expression" dxfId="1909" priority="298">
      <formula>AND(OR(F63&gt;0,#REF!&gt;0),CC63=1)</formula>
    </cfRule>
  </conditionalFormatting>
  <conditionalFormatting sqref="AB65:AB66">
    <cfRule type="expression" dxfId="1908" priority="293">
      <formula>AND(OR(L65&gt;0,#REF!&gt;0),CH65=1)</formula>
    </cfRule>
  </conditionalFormatting>
  <conditionalFormatting sqref="AA65:AA66">
    <cfRule type="expression" dxfId="1907" priority="294">
      <formula>AND(OR(K65&gt;0,#REF!&gt;0),#REF!=1)</formula>
    </cfRule>
  </conditionalFormatting>
  <conditionalFormatting sqref="V65:Z66">
    <cfRule type="expression" dxfId="1906" priority="295">
      <formula>AND(OR(F65&gt;0,#REF!&gt;0),CC65=1)</formula>
    </cfRule>
  </conditionalFormatting>
  <conditionalFormatting sqref="AB67:AB68">
    <cfRule type="expression" dxfId="1905" priority="290">
      <formula>AND(OR(L67&gt;0,#REF!&gt;0),CH67=1)</formula>
    </cfRule>
  </conditionalFormatting>
  <conditionalFormatting sqref="AA67:AA68">
    <cfRule type="expression" dxfId="1904" priority="291">
      <formula>AND(OR(K67&gt;0,#REF!&gt;0),#REF!=1)</formula>
    </cfRule>
  </conditionalFormatting>
  <conditionalFormatting sqref="V67:Z68">
    <cfRule type="expression" dxfId="1903" priority="292">
      <formula>AND(OR(F67&gt;0,#REF!&gt;0),CC67=1)</formula>
    </cfRule>
  </conditionalFormatting>
  <conditionalFormatting sqref="AB69:AB70">
    <cfRule type="expression" dxfId="1902" priority="287">
      <formula>AND(OR(L69&gt;0,#REF!&gt;0),CH69=1)</formula>
    </cfRule>
  </conditionalFormatting>
  <conditionalFormatting sqref="AA69:AA70">
    <cfRule type="expression" dxfId="1901" priority="288">
      <formula>AND(OR(K69&gt;0,#REF!&gt;0),#REF!=1)</formula>
    </cfRule>
  </conditionalFormatting>
  <conditionalFormatting sqref="V69:Z70">
    <cfRule type="expression" dxfId="1900" priority="289">
      <formula>AND(OR(F69&gt;0,#REF!&gt;0),CC69=1)</formula>
    </cfRule>
  </conditionalFormatting>
  <conditionalFormatting sqref="P73:Q73">
    <cfRule type="cellIs" dxfId="1899" priority="286" operator="greaterThan">
      <formula>1.875</formula>
    </cfRule>
  </conditionalFormatting>
  <conditionalFormatting sqref="I9:I10">
    <cfRule type="cellIs" dxfId="1898" priority="285" operator="equal">
      <formula>0</formula>
    </cfRule>
  </conditionalFormatting>
  <conditionalFormatting sqref="K9:K10">
    <cfRule type="cellIs" dxfId="1897" priority="284" operator="equal">
      <formula>0</formula>
    </cfRule>
  </conditionalFormatting>
  <conditionalFormatting sqref="I11:I70">
    <cfRule type="cellIs" dxfId="1896" priority="283" operator="equal">
      <formula>0</formula>
    </cfRule>
  </conditionalFormatting>
  <conditionalFormatting sqref="K11:K70">
    <cfRule type="cellIs" dxfId="1895" priority="282" operator="equal">
      <formula>0</formula>
    </cfRule>
  </conditionalFormatting>
  <conditionalFormatting sqref="O65:O70">
    <cfRule type="expression" dxfId="1894" priority="281">
      <formula>MONTH($A65)&lt;&gt;$AA$2</formula>
    </cfRule>
  </conditionalFormatting>
  <conditionalFormatting sqref="P9:U10">
    <cfRule type="expression" dxfId="1893" priority="92">
      <formula>$CN9&gt;1.875</formula>
    </cfRule>
    <cfRule type="expression" dxfId="1892" priority="93">
      <formula>$CO9&gt;13.334</formula>
    </cfRule>
    <cfRule type="expression" dxfId="1891" priority="94">
      <formula>$CN9&gt;1.459</formula>
    </cfRule>
  </conditionalFormatting>
  <conditionalFormatting sqref="P11:U12">
    <cfRule type="expression" dxfId="1890" priority="89">
      <formula>$CN11&gt;1.875</formula>
    </cfRule>
    <cfRule type="expression" dxfId="1889" priority="90">
      <formula>$CO11&gt;13.334</formula>
    </cfRule>
    <cfRule type="expression" dxfId="1888" priority="91">
      <formula>$CN11&gt;1.459</formula>
    </cfRule>
  </conditionalFormatting>
  <conditionalFormatting sqref="P13:U14">
    <cfRule type="expression" dxfId="1887" priority="86">
      <formula>$CN13&gt;1.875</formula>
    </cfRule>
    <cfRule type="expression" dxfId="1886" priority="87">
      <formula>$CO13&gt;13.334</formula>
    </cfRule>
    <cfRule type="expression" dxfId="1885" priority="88">
      <formula>$CN13&gt;1.459</formula>
    </cfRule>
  </conditionalFormatting>
  <conditionalFormatting sqref="P15:U16">
    <cfRule type="expression" dxfId="1884" priority="83">
      <formula>$CN15&gt;1.875</formula>
    </cfRule>
    <cfRule type="expression" dxfId="1883" priority="84">
      <formula>$CO15&gt;13.334</formula>
    </cfRule>
    <cfRule type="expression" dxfId="1882" priority="85">
      <formula>$CN15&gt;1.459</formula>
    </cfRule>
  </conditionalFormatting>
  <conditionalFormatting sqref="P17:U18">
    <cfRule type="expression" dxfId="1881" priority="80">
      <formula>$CN17&gt;1.875</formula>
    </cfRule>
    <cfRule type="expression" dxfId="1880" priority="81">
      <formula>$CO17&gt;13.334</formula>
    </cfRule>
    <cfRule type="expression" dxfId="1879" priority="82">
      <formula>$CN17&gt;1.459</formula>
    </cfRule>
  </conditionalFormatting>
  <conditionalFormatting sqref="P19:U20">
    <cfRule type="expression" dxfId="1878" priority="77">
      <formula>$CN19&gt;1.875</formula>
    </cfRule>
    <cfRule type="expression" dxfId="1877" priority="78">
      <formula>$CO19&gt;13.334</formula>
    </cfRule>
    <cfRule type="expression" dxfId="1876" priority="79">
      <formula>$CN19&gt;1.459</formula>
    </cfRule>
  </conditionalFormatting>
  <conditionalFormatting sqref="P21:U22">
    <cfRule type="expression" dxfId="1875" priority="74">
      <formula>$CN21&gt;1.875</formula>
    </cfRule>
    <cfRule type="expression" dxfId="1874" priority="75">
      <formula>$CO21&gt;13.334</formula>
    </cfRule>
    <cfRule type="expression" dxfId="1873" priority="76">
      <formula>$CN21&gt;1.459</formula>
    </cfRule>
  </conditionalFormatting>
  <conditionalFormatting sqref="P23:U24">
    <cfRule type="expression" dxfId="1872" priority="71">
      <formula>$CN23&gt;1.875</formula>
    </cfRule>
    <cfRule type="expression" dxfId="1871" priority="72">
      <formula>$CO23&gt;13.334</formula>
    </cfRule>
    <cfRule type="expression" dxfId="1870" priority="73">
      <formula>$CN23&gt;1.459</formula>
    </cfRule>
  </conditionalFormatting>
  <conditionalFormatting sqref="P25:U26">
    <cfRule type="expression" dxfId="1869" priority="68">
      <formula>$CN25&gt;1.875</formula>
    </cfRule>
    <cfRule type="expression" dxfId="1868" priority="69">
      <formula>$CO25&gt;13.334</formula>
    </cfRule>
    <cfRule type="expression" dxfId="1867" priority="70">
      <formula>$CN25&gt;1.459</formula>
    </cfRule>
  </conditionalFormatting>
  <conditionalFormatting sqref="P27:U28">
    <cfRule type="expression" dxfId="1866" priority="65">
      <formula>$CN27&gt;1.875</formula>
    </cfRule>
    <cfRule type="expression" dxfId="1865" priority="66">
      <formula>$CO27&gt;13.334</formula>
    </cfRule>
    <cfRule type="expression" dxfId="1864" priority="67">
      <formula>$CN27&gt;1.459</formula>
    </cfRule>
  </conditionalFormatting>
  <conditionalFormatting sqref="P29:U30">
    <cfRule type="expression" dxfId="1863" priority="62">
      <formula>$CN29&gt;1.875</formula>
    </cfRule>
    <cfRule type="expression" dxfId="1862" priority="63">
      <formula>$CO29&gt;13.334</formula>
    </cfRule>
    <cfRule type="expression" dxfId="1861" priority="64">
      <formula>$CN29&gt;1.459</formula>
    </cfRule>
  </conditionalFormatting>
  <conditionalFormatting sqref="P31:U32">
    <cfRule type="expression" dxfId="1860" priority="59">
      <formula>$CN31&gt;1.875</formula>
    </cfRule>
    <cfRule type="expression" dxfId="1859" priority="60">
      <formula>$CO31&gt;13.334</formula>
    </cfRule>
    <cfRule type="expression" dxfId="1858" priority="61">
      <formula>$CN31&gt;1.459</formula>
    </cfRule>
  </conditionalFormatting>
  <conditionalFormatting sqref="P33:U34">
    <cfRule type="expression" dxfId="1857" priority="56">
      <formula>$CN33&gt;1.875</formula>
    </cfRule>
    <cfRule type="expression" dxfId="1856" priority="57">
      <formula>$CO33&gt;13.334</formula>
    </cfRule>
    <cfRule type="expression" dxfId="1855" priority="58">
      <formula>$CN33&gt;1.459</formula>
    </cfRule>
  </conditionalFormatting>
  <conditionalFormatting sqref="P35:U36">
    <cfRule type="expression" dxfId="1854" priority="53">
      <formula>$CN35&gt;1.875</formula>
    </cfRule>
    <cfRule type="expression" dxfId="1853" priority="54">
      <formula>$CO35&gt;13.334</formula>
    </cfRule>
    <cfRule type="expression" dxfId="1852" priority="55">
      <formula>$CN35&gt;1.459</formula>
    </cfRule>
  </conditionalFormatting>
  <conditionalFormatting sqref="P37:U38">
    <cfRule type="expression" dxfId="1851" priority="50">
      <formula>$CN37&gt;1.875</formula>
    </cfRule>
    <cfRule type="expression" dxfId="1850" priority="51">
      <formula>$CO37&gt;13.334</formula>
    </cfRule>
    <cfRule type="expression" dxfId="1849" priority="52">
      <formula>$CN37&gt;1.459</formula>
    </cfRule>
  </conditionalFormatting>
  <conditionalFormatting sqref="P39:U40">
    <cfRule type="expression" dxfId="1848" priority="47">
      <formula>$CN39&gt;1.875</formula>
    </cfRule>
    <cfRule type="expression" dxfId="1847" priority="48">
      <formula>$CO39&gt;13.334</formula>
    </cfRule>
    <cfRule type="expression" dxfId="1846" priority="49">
      <formula>$CN39&gt;1.459</formula>
    </cfRule>
  </conditionalFormatting>
  <conditionalFormatting sqref="P41:U42">
    <cfRule type="expression" dxfId="1845" priority="44">
      <formula>$CN41&gt;1.875</formula>
    </cfRule>
    <cfRule type="expression" dxfId="1844" priority="45">
      <formula>$CO41&gt;13.334</formula>
    </cfRule>
    <cfRule type="expression" dxfId="1843" priority="46">
      <formula>$CN41&gt;1.459</formula>
    </cfRule>
  </conditionalFormatting>
  <conditionalFormatting sqref="P43:U44">
    <cfRule type="expression" dxfId="1842" priority="41">
      <formula>$CN43&gt;1.875</formula>
    </cfRule>
    <cfRule type="expression" dxfId="1841" priority="42">
      <formula>$CO43&gt;13.334</formula>
    </cfRule>
    <cfRule type="expression" dxfId="1840" priority="43">
      <formula>$CN43&gt;1.459</formula>
    </cfRule>
  </conditionalFormatting>
  <conditionalFormatting sqref="P45:U46">
    <cfRule type="expression" dxfId="1839" priority="38">
      <formula>$CN45&gt;1.875</formula>
    </cfRule>
    <cfRule type="expression" dxfId="1838" priority="39">
      <formula>$CO45&gt;13.334</formula>
    </cfRule>
    <cfRule type="expression" dxfId="1837" priority="40">
      <formula>$CN45&gt;1.459</formula>
    </cfRule>
  </conditionalFormatting>
  <conditionalFormatting sqref="P47:U48">
    <cfRule type="expression" dxfId="1836" priority="35">
      <formula>$CN47&gt;1.875</formula>
    </cfRule>
    <cfRule type="expression" dxfId="1835" priority="36">
      <formula>$CO47&gt;13.334</formula>
    </cfRule>
    <cfRule type="expression" dxfId="1834" priority="37">
      <formula>$CN47&gt;1.459</formula>
    </cfRule>
  </conditionalFormatting>
  <conditionalFormatting sqref="P49:U50">
    <cfRule type="expression" dxfId="1833" priority="32">
      <formula>$CN49&gt;1.875</formula>
    </cfRule>
    <cfRule type="expression" dxfId="1832" priority="33">
      <formula>$CO49&gt;13.334</formula>
    </cfRule>
    <cfRule type="expression" dxfId="1831" priority="34">
      <formula>$CN49&gt;1.459</formula>
    </cfRule>
  </conditionalFormatting>
  <conditionalFormatting sqref="P51:U52">
    <cfRule type="expression" dxfId="1830" priority="29">
      <formula>$CN51&gt;1.875</formula>
    </cfRule>
    <cfRule type="expression" dxfId="1829" priority="30">
      <formula>$CO51&gt;13.334</formula>
    </cfRule>
    <cfRule type="expression" dxfId="1828" priority="31">
      <formula>$CN51&gt;1.459</formula>
    </cfRule>
  </conditionalFormatting>
  <conditionalFormatting sqref="P53:U54">
    <cfRule type="expression" dxfId="1827" priority="26">
      <formula>$CN53&gt;1.875</formula>
    </cfRule>
    <cfRule type="expression" dxfId="1826" priority="27">
      <formula>$CO53&gt;13.334</formula>
    </cfRule>
    <cfRule type="expression" dxfId="1825" priority="28">
      <formula>$CN53&gt;1.459</formula>
    </cfRule>
  </conditionalFormatting>
  <conditionalFormatting sqref="P55:U56">
    <cfRule type="expression" dxfId="1824" priority="23">
      <formula>$CN55&gt;1.875</formula>
    </cfRule>
    <cfRule type="expression" dxfId="1823" priority="24">
      <formula>$CO55&gt;13.334</formula>
    </cfRule>
    <cfRule type="expression" dxfId="1822" priority="25">
      <formula>$CN55&gt;1.459</formula>
    </cfRule>
  </conditionalFormatting>
  <conditionalFormatting sqref="P57:U58">
    <cfRule type="expression" dxfId="1821" priority="20">
      <formula>$CN57&gt;1.875</formula>
    </cfRule>
    <cfRule type="expression" dxfId="1820" priority="21">
      <formula>$CO57&gt;13.334</formula>
    </cfRule>
    <cfRule type="expression" dxfId="1819" priority="22">
      <formula>$CN57&gt;1.459</formula>
    </cfRule>
  </conditionalFormatting>
  <conditionalFormatting sqref="P59:U60">
    <cfRule type="expression" dxfId="1818" priority="17">
      <formula>$CN59&gt;1.875</formula>
    </cfRule>
    <cfRule type="expression" dxfId="1817" priority="18">
      <formula>$CO59&gt;13.334</formula>
    </cfRule>
    <cfRule type="expression" dxfId="1816" priority="19">
      <formula>$CN59&gt;1.459</formula>
    </cfRule>
  </conditionalFormatting>
  <conditionalFormatting sqref="P61:U62">
    <cfRule type="expression" dxfId="1815" priority="14">
      <formula>$CN61&gt;1.875</formula>
    </cfRule>
    <cfRule type="expression" dxfId="1814" priority="15">
      <formula>$CO61&gt;13.334</formula>
    </cfRule>
    <cfRule type="expression" dxfId="1813" priority="16">
      <formula>$CN61&gt;1.459</formula>
    </cfRule>
  </conditionalFormatting>
  <conditionalFormatting sqref="P63:U64">
    <cfRule type="expression" dxfId="1812" priority="11">
      <formula>$CN63&gt;1.875</formula>
    </cfRule>
    <cfRule type="expression" dxfId="1811" priority="12">
      <formula>$CO63&gt;13.334</formula>
    </cfRule>
    <cfRule type="expression" dxfId="1810" priority="13">
      <formula>$CN63&gt;1.459</formula>
    </cfRule>
  </conditionalFormatting>
  <conditionalFormatting sqref="P65:U66">
    <cfRule type="expression" dxfId="1809" priority="8">
      <formula>$CN65&gt;1.875</formula>
    </cfRule>
    <cfRule type="expression" dxfId="1808" priority="9">
      <formula>$CO65&gt;13.334</formula>
    </cfRule>
    <cfRule type="expression" dxfId="1807" priority="10">
      <formula>$CN65&gt;1.459</formula>
    </cfRule>
  </conditionalFormatting>
  <conditionalFormatting sqref="P67:U68">
    <cfRule type="expression" dxfId="1806" priority="5">
      <formula>$CN67&gt;1.875</formula>
    </cfRule>
    <cfRule type="expression" dxfId="1805" priority="6">
      <formula>$CO67&gt;13.334</formula>
    </cfRule>
    <cfRule type="expression" dxfId="1804" priority="7">
      <formula>$CN67&gt;1.459</formula>
    </cfRule>
  </conditionalFormatting>
  <conditionalFormatting sqref="P69:U70">
    <cfRule type="expression" dxfId="1803" priority="2">
      <formula>$CN69&gt;1.875</formula>
    </cfRule>
    <cfRule type="expression" dxfId="1802" priority="3">
      <formula>$CO69&gt;13.334</formula>
    </cfRule>
    <cfRule type="expression" dxfId="1801" priority="4">
      <formula>$CN69&gt;1.459</formula>
    </cfRule>
  </conditionalFormatting>
  <conditionalFormatting sqref="P78:V78">
    <cfRule type="expression" dxfId="180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2FDDFD46-4538-43A1-BFD2-9B9906D75D27}">
          <x14:formula1>
            <xm:f>始業時刻リスト!$A$1:$A$12</xm:f>
          </x14:formula1>
          <xm:sqref>E69 E43 E13 E15 E35 E23 E19 E53 E37 E21 E29 E31 E27 E63 E47 E65 E17 E61 E45 E49 E41 E67 E51 E55 E57 E33 E25 E11 E39 E59 E9</xm:sqref>
        </x14:dataValidation>
        <x14:dataValidation type="list" allowBlank="1" showInputMessage="1" xr:uid="{074339CF-0C2E-44AF-82BC-5D35D0E09B48}">
          <x14:formula1>
            <xm:f>始業時刻リスト!$A$1:$A$14</xm:f>
          </x14:formula1>
          <xm:sqref>D41 D11 D13 D15 D17 D19 D21 D23 D25 D27 D29 D31 D33 D69 D35 D37 D39 D43 D45 D47 D49 D51 D53 D55 D57 D59 D61 D63 D65 D67 D9</xm:sqref>
        </x14:dataValidation>
        <x14:dataValidation type="list" allowBlank="1" showInputMessage="1" xr:uid="{BAE2C347-8B42-488F-95AE-7D60D5058389}">
          <x14:formula1>
            <xm:f>休暇等リスト!$A$1:$A$14</xm:f>
          </x14:formula1>
          <xm:sqref>I9:I70 K9:K70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0553B-871D-40F3-84A9-E560DA10A194}">
  <dimension ref="A1:CT115"/>
  <sheetViews>
    <sheetView zoomScaleNormal="100" zoomScaleSheetLayoutView="70" workbookViewId="0">
      <pane xSplit="4" ySplit="8" topLeftCell="E9" activePane="bottomRight" state="frozen"/>
      <selection activeCell="H26" sqref="H26"/>
      <selection pane="topRight" activeCell="H26" sqref="H26"/>
      <selection pane="bottomLeft" activeCell="H26" sqref="H26"/>
      <selection pane="bottomRight" activeCell="E21" sqref="E21"/>
    </sheetView>
  </sheetViews>
  <sheetFormatPr defaultRowHeight="13.5"/>
  <cols>
    <col min="1" max="1" width="5.125" style="67" customWidth="1"/>
    <col min="2" max="2" width="2.625" style="67" customWidth="1"/>
    <col min="3" max="5" width="6.125" style="101" customWidth="1"/>
    <col min="6" max="7" width="6.125" style="170" customWidth="1"/>
    <col min="8" max="8" width="6.125" style="101" customWidth="1"/>
    <col min="9" max="9" width="4.125" style="101" customWidth="1"/>
    <col min="10" max="10" width="6.625" style="101" customWidth="1"/>
    <col min="11" max="11" width="4.125" style="101" customWidth="1"/>
    <col min="12" max="12" width="6.625" style="101" customWidth="1"/>
    <col min="13" max="13" width="6.25" style="102" hidden="1" customWidth="1"/>
    <col min="14" max="14" width="8.125" style="102" hidden="1" customWidth="1"/>
    <col min="15" max="15" width="3.625" style="102" customWidth="1"/>
    <col min="16" max="20" width="5.125" style="101" customWidth="1"/>
    <col min="21" max="21" width="4.625" style="105" customWidth="1"/>
    <col min="22" max="24" width="2.625" style="67" customWidth="1"/>
    <col min="25" max="25" width="4.625" style="67" customWidth="1"/>
    <col min="26" max="27" width="2.625" style="67" customWidth="1"/>
    <col min="28" max="28" width="5" style="67" bestFit="1" customWidth="1"/>
    <col min="29" max="29" width="0.125" style="67" customWidth="1"/>
    <col min="30" max="30" width="6.5" style="43" hidden="1" customWidth="1"/>
    <col min="31" max="31" width="7.5" style="44" hidden="1" customWidth="1"/>
    <col min="32" max="32" width="5.5" style="45" hidden="1" customWidth="1"/>
    <col min="33" max="33" width="5.5" style="43" hidden="1" customWidth="1"/>
    <col min="34" max="36" width="23.875" style="43" hidden="1" customWidth="1"/>
    <col min="37" max="37" width="16.125" style="43" hidden="1" customWidth="1"/>
    <col min="38" max="39" width="11.625" style="43" hidden="1" customWidth="1"/>
    <col min="40" max="42" width="18.375" style="43" hidden="1" customWidth="1"/>
    <col min="43" max="43" width="11.625" style="43" hidden="1" customWidth="1"/>
    <col min="44" max="46" width="18.375" style="43" hidden="1" customWidth="1"/>
    <col min="47" max="47" width="16.125" style="46" hidden="1" customWidth="1"/>
    <col min="48" max="48" width="7.5" style="216" hidden="1" customWidth="1"/>
    <col min="49" max="49" width="5.5" style="46" hidden="1" customWidth="1"/>
    <col min="50" max="51" width="21.625" style="43" hidden="1" customWidth="1"/>
    <col min="52" max="53" width="16.125" style="43" hidden="1" customWidth="1"/>
    <col min="54" max="54" width="13.875" style="43" hidden="1" customWidth="1"/>
    <col min="55" max="56" width="18.375" style="43" hidden="1" customWidth="1"/>
    <col min="57" max="58" width="25" style="43" hidden="1" customWidth="1"/>
    <col min="59" max="59" width="22.75" style="43" hidden="1" customWidth="1"/>
    <col min="60" max="61" width="25" style="43" hidden="1" customWidth="1"/>
    <col min="62" max="62" width="22.75" style="43" hidden="1" customWidth="1"/>
    <col min="63" max="63" width="0.625" style="43" hidden="1" customWidth="1"/>
    <col min="64" max="64" width="27.25" style="43" hidden="1" customWidth="1"/>
    <col min="65" max="65" width="22.75" style="147" hidden="1" customWidth="1"/>
    <col min="66" max="66" width="4.25" style="43" hidden="1" customWidth="1"/>
    <col min="67" max="67" width="25" style="42" hidden="1" customWidth="1"/>
    <col min="68" max="68" width="5.5" style="207" hidden="1" customWidth="1"/>
    <col min="69" max="70" width="3.5" style="207" hidden="1" customWidth="1"/>
    <col min="71" max="71" width="5.5" style="207" hidden="1" customWidth="1"/>
    <col min="72" max="72" width="3.5" style="207" hidden="1" customWidth="1"/>
    <col min="73" max="73" width="18.375" style="207" hidden="1" customWidth="1"/>
    <col min="74" max="74" width="7.5" style="207" hidden="1" customWidth="1"/>
    <col min="75" max="75" width="5.5" style="207" hidden="1" customWidth="1"/>
    <col min="76" max="76" width="5.5" style="42" hidden="1" customWidth="1"/>
    <col min="77" max="77" width="7.5" style="42" hidden="1" customWidth="1"/>
    <col min="78" max="78" width="11.625" style="42" hidden="1" customWidth="1"/>
    <col min="79" max="79" width="10.5" style="42" hidden="1" customWidth="1"/>
    <col min="80" max="80" width="17.25" style="207" hidden="1" customWidth="1"/>
    <col min="81" max="81" width="2.5" style="42" hidden="1" customWidth="1"/>
    <col min="82" max="82" width="4.625" style="67" hidden="1" customWidth="1"/>
    <col min="83" max="83" width="11.625" style="42" hidden="1" customWidth="1"/>
    <col min="84" max="84" width="27.25" style="43" hidden="1" customWidth="1"/>
    <col min="85" max="85" width="31.625" style="217" hidden="1" customWidth="1"/>
    <col min="86" max="87" width="11.625" style="42" hidden="1" customWidth="1"/>
    <col min="88" max="91" width="18.375" style="42" hidden="1" customWidth="1"/>
    <col min="92" max="93" width="0" style="67" hidden="1" customWidth="1"/>
    <col min="94" max="98" width="9" style="67"/>
    <col min="99" max="16384" width="9" style="42"/>
  </cols>
  <sheetData>
    <row r="1" spans="1:93" ht="17.45" hidden="1" customHeight="1">
      <c r="A1" s="428" t="s">
        <v>0</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70"/>
      <c r="AD1" s="38"/>
      <c r="AE1" s="39"/>
      <c r="AF1" s="40"/>
      <c r="AG1" s="38"/>
      <c r="AH1" s="38"/>
      <c r="AI1" s="38"/>
      <c r="AJ1" s="38"/>
      <c r="AK1" s="38"/>
      <c r="AL1" s="38"/>
      <c r="AM1" s="38"/>
      <c r="AN1" s="38"/>
      <c r="AO1" s="38"/>
      <c r="AP1" s="38"/>
      <c r="AQ1" s="38"/>
      <c r="AR1" s="38"/>
      <c r="AS1" s="38"/>
      <c r="AT1" s="38"/>
      <c r="AU1" s="41"/>
      <c r="AV1" s="38"/>
      <c r="AW1" s="41"/>
      <c r="AX1" s="38"/>
      <c r="AY1" s="38"/>
      <c r="AZ1" s="38"/>
      <c r="BA1" s="38"/>
      <c r="BB1" s="38"/>
      <c r="BC1" s="38"/>
      <c r="BD1" s="38"/>
      <c r="BE1" s="38"/>
      <c r="BF1" s="38"/>
      <c r="BG1" s="38"/>
      <c r="BH1" s="38"/>
      <c r="BI1" s="38"/>
      <c r="BJ1" s="38"/>
      <c r="BK1" s="38"/>
      <c r="BL1" s="38"/>
      <c r="BM1" s="156"/>
      <c r="BN1" s="38"/>
    </row>
    <row r="2" spans="1:93" ht="17.45" customHeight="1" thickBot="1">
      <c r="A2" s="429" t="s">
        <v>131</v>
      </c>
      <c r="B2" s="430"/>
      <c r="C2" s="430"/>
      <c r="D2" s="430"/>
      <c r="E2" s="430"/>
      <c r="F2" s="430"/>
      <c r="G2" s="430"/>
      <c r="H2" s="430"/>
      <c r="I2" s="430"/>
      <c r="J2" s="430"/>
      <c r="K2" s="430"/>
      <c r="L2" s="430"/>
      <c r="M2" s="430"/>
      <c r="N2" s="430"/>
      <c r="O2" s="430"/>
      <c r="P2" s="430"/>
      <c r="Q2" s="430"/>
      <c r="R2" s="430"/>
      <c r="S2" s="430"/>
      <c r="T2" s="430"/>
      <c r="U2" s="430"/>
      <c r="V2" s="430"/>
      <c r="W2" s="430"/>
      <c r="X2" s="430"/>
      <c r="Y2" s="71">
        <v>2023</v>
      </c>
      <c r="Z2" s="72" t="s">
        <v>26</v>
      </c>
      <c r="AA2" s="72">
        <v>11</v>
      </c>
      <c r="AB2" s="72" t="s">
        <v>25</v>
      </c>
      <c r="AC2" s="139"/>
      <c r="AD2" s="140"/>
      <c r="AE2" s="141"/>
      <c r="AF2" s="142"/>
      <c r="AG2" s="143"/>
      <c r="AH2" s="140"/>
      <c r="AI2" s="140"/>
      <c r="AJ2" s="140"/>
      <c r="AK2" s="140"/>
      <c r="AL2" s="140"/>
      <c r="AM2" s="140"/>
      <c r="AN2" s="140"/>
      <c r="AO2" s="140"/>
      <c r="AP2" s="140"/>
      <c r="AQ2" s="140"/>
      <c r="AR2" s="140"/>
      <c r="AS2" s="140"/>
      <c r="AT2" s="140"/>
      <c r="AU2" s="141"/>
      <c r="AV2" s="140"/>
      <c r="AW2" s="141"/>
      <c r="AX2" s="140"/>
      <c r="AY2" s="140"/>
      <c r="AZ2" s="140"/>
      <c r="BA2" s="140"/>
      <c r="BB2" s="140"/>
      <c r="BC2" s="140"/>
      <c r="BD2" s="140"/>
      <c r="BE2" s="140"/>
      <c r="BF2" s="140"/>
      <c r="BG2" s="140"/>
      <c r="BH2" s="140"/>
      <c r="BI2" s="140"/>
      <c r="BJ2" s="140"/>
      <c r="BK2" s="140"/>
      <c r="BL2" s="140"/>
      <c r="BM2" s="140"/>
      <c r="BN2" s="140"/>
      <c r="BO2" s="144"/>
      <c r="BP2" s="145"/>
      <c r="BQ2" s="145"/>
      <c r="BR2" s="145"/>
      <c r="BS2" s="145"/>
      <c r="BT2" s="145"/>
      <c r="BU2" s="145"/>
      <c r="BV2" s="145"/>
      <c r="BW2" s="145"/>
      <c r="BX2" s="144"/>
      <c r="BY2" s="144"/>
      <c r="BZ2" s="144"/>
      <c r="CA2" s="144"/>
      <c r="CB2" s="145"/>
      <c r="CC2" s="144"/>
      <c r="CD2" s="146"/>
      <c r="CE2" s="144"/>
      <c r="CF2" s="147"/>
      <c r="CG2" s="148"/>
      <c r="CH2" s="144"/>
      <c r="CI2" s="144"/>
    </row>
    <row r="3" spans="1:93" ht="9.6" customHeight="1" thickTop="1">
      <c r="A3" s="431" t="s">
        <v>141</v>
      </c>
      <c r="B3" s="432"/>
      <c r="C3" s="435" t="str">
        <f>IF(職員情報!C2="","",職員情報!C2)</f>
        <v/>
      </c>
      <c r="D3" s="436"/>
      <c r="E3" s="436"/>
      <c r="F3" s="436"/>
      <c r="G3" s="436"/>
      <c r="H3" s="436"/>
      <c r="I3" s="438" t="s">
        <v>137</v>
      </c>
      <c r="J3" s="439"/>
      <c r="K3" s="435" t="e">
        <f>IF(職員情報!C3="","",職員情報!C3)</f>
        <v>#N/A</v>
      </c>
      <c r="L3" s="436"/>
      <c r="M3" s="436"/>
      <c r="N3" s="436"/>
      <c r="O3" s="436"/>
      <c r="P3" s="436"/>
      <c r="Q3" s="443" t="s">
        <v>30</v>
      </c>
      <c r="R3" s="439"/>
      <c r="S3" s="435" t="e">
        <f>IF(職員情報!C4="","",職員情報!C4)</f>
        <v>#N/A</v>
      </c>
      <c r="T3" s="436"/>
      <c r="U3" s="436"/>
      <c r="V3" s="446" t="s">
        <v>1</v>
      </c>
      <c r="W3" s="439"/>
      <c r="X3" s="435" t="str">
        <f>IF(職員情報!C5="","",職員情報!C5)</f>
        <v/>
      </c>
      <c r="Y3" s="435"/>
      <c r="Z3" s="435"/>
      <c r="AA3" s="435"/>
      <c r="AB3" s="448"/>
      <c r="AC3" s="389"/>
      <c r="AD3" s="149"/>
      <c r="AE3" s="150"/>
      <c r="AF3" s="143"/>
      <c r="AG3" s="143"/>
      <c r="AH3" s="149"/>
      <c r="AI3" s="149"/>
      <c r="AJ3" s="149"/>
      <c r="AK3" s="149"/>
      <c r="AL3" s="149"/>
      <c r="AM3" s="149"/>
      <c r="AN3" s="149"/>
      <c r="AO3" s="149"/>
      <c r="AP3" s="149"/>
      <c r="AQ3" s="149"/>
      <c r="AR3" s="149"/>
      <c r="AS3" s="149"/>
      <c r="AT3" s="149"/>
      <c r="AU3" s="150"/>
      <c r="AV3" s="149"/>
      <c r="AW3" s="150"/>
      <c r="AX3" s="149"/>
      <c r="AY3" s="149"/>
      <c r="AZ3" s="149"/>
      <c r="BA3" s="149"/>
      <c r="BB3" s="149"/>
      <c r="BC3" s="149"/>
      <c r="BD3" s="149"/>
      <c r="BE3" s="149"/>
      <c r="BF3" s="149"/>
      <c r="BG3" s="149"/>
      <c r="BH3" s="149"/>
      <c r="BI3" s="149"/>
      <c r="BJ3" s="149"/>
      <c r="BK3" s="149"/>
      <c r="BL3" s="149"/>
      <c r="BM3" s="149"/>
      <c r="BN3" s="149"/>
      <c r="BO3" s="144"/>
      <c r="BP3" s="145"/>
      <c r="BQ3" s="145"/>
      <c r="BR3" s="145"/>
      <c r="BS3" s="145"/>
      <c r="BT3" s="145"/>
      <c r="BU3" s="145"/>
      <c r="BV3" s="145"/>
      <c r="BW3" s="145"/>
      <c r="BX3" s="144"/>
      <c r="BY3" s="144"/>
      <c r="BZ3" s="144"/>
      <c r="CA3" s="144"/>
      <c r="CB3" s="145"/>
      <c r="CC3" s="144"/>
      <c r="CD3" s="146"/>
      <c r="CE3" s="144"/>
      <c r="CF3" s="147"/>
      <c r="CG3" s="148"/>
      <c r="CH3" s="144"/>
      <c r="CI3" s="144"/>
    </row>
    <row r="4" spans="1:93" ht="9.6" customHeight="1" thickBot="1">
      <c r="A4" s="433"/>
      <c r="B4" s="434"/>
      <c r="C4" s="437"/>
      <c r="D4" s="437"/>
      <c r="E4" s="437"/>
      <c r="F4" s="437"/>
      <c r="G4" s="437"/>
      <c r="H4" s="437"/>
      <c r="I4" s="440"/>
      <c r="J4" s="441"/>
      <c r="K4" s="437"/>
      <c r="L4" s="437"/>
      <c r="M4" s="437"/>
      <c r="N4" s="437"/>
      <c r="O4" s="437"/>
      <c r="P4" s="437"/>
      <c r="Q4" s="476"/>
      <c r="R4" s="441"/>
      <c r="S4" s="437"/>
      <c r="T4" s="437"/>
      <c r="U4" s="437"/>
      <c r="V4" s="447"/>
      <c r="W4" s="441"/>
      <c r="X4" s="449"/>
      <c r="Y4" s="449"/>
      <c r="Z4" s="449"/>
      <c r="AA4" s="449"/>
      <c r="AB4" s="450"/>
      <c r="AC4" s="389"/>
      <c r="AD4" s="149"/>
      <c r="AE4" s="150"/>
      <c r="AF4" s="149"/>
      <c r="AG4" s="149"/>
      <c r="AH4" s="149"/>
      <c r="AI4" s="149"/>
      <c r="AJ4" s="149"/>
      <c r="AK4" s="149"/>
      <c r="AL4" s="149"/>
      <c r="AM4" s="149"/>
      <c r="AN4" s="149"/>
      <c r="AO4" s="149"/>
      <c r="AP4" s="149"/>
      <c r="AQ4" s="149"/>
      <c r="AR4" s="149"/>
      <c r="AS4" s="149"/>
      <c r="AT4" s="149"/>
      <c r="AU4" s="150"/>
      <c r="AV4" s="149"/>
      <c r="AW4" s="150"/>
      <c r="AX4" s="149"/>
      <c r="AY4" s="149"/>
      <c r="AZ4" s="149"/>
      <c r="BA4" s="149"/>
      <c r="BB4" s="149"/>
      <c r="BC4" s="149"/>
      <c r="BD4" s="149"/>
      <c r="BE4" s="149"/>
      <c r="BF4" s="149"/>
      <c r="BG4" s="149"/>
      <c r="BH4" s="149"/>
      <c r="BI4" s="149"/>
      <c r="BJ4" s="149"/>
      <c r="BK4" s="149"/>
      <c r="BL4" s="149"/>
      <c r="BM4" s="149"/>
      <c r="BN4" s="149"/>
      <c r="BO4" s="144"/>
      <c r="BP4" s="145"/>
      <c r="BQ4" s="145"/>
      <c r="BR4" s="145"/>
      <c r="BS4" s="145"/>
      <c r="BT4" s="145"/>
      <c r="BU4" s="145"/>
      <c r="BV4" s="145"/>
      <c r="BW4" s="145"/>
      <c r="BX4" s="144"/>
      <c r="BY4" s="144"/>
      <c r="BZ4" s="144"/>
      <c r="CA4" s="144"/>
      <c r="CB4" s="145"/>
      <c r="CC4" s="144"/>
      <c r="CD4" s="146"/>
      <c r="CE4" s="144"/>
      <c r="CF4" s="147"/>
      <c r="CG4" s="148"/>
      <c r="CH4" s="144"/>
      <c r="CI4" s="144"/>
    </row>
    <row r="5" spans="1:93" ht="15" customHeight="1">
      <c r="A5" s="390" t="s">
        <v>2</v>
      </c>
      <c r="B5" s="393" t="s">
        <v>3</v>
      </c>
      <c r="C5" s="395" t="s">
        <v>129</v>
      </c>
      <c r="D5" s="397" t="s">
        <v>144</v>
      </c>
      <c r="E5" s="399" t="s">
        <v>145</v>
      </c>
      <c r="F5" s="401" t="s">
        <v>132</v>
      </c>
      <c r="G5" s="403" t="s">
        <v>133</v>
      </c>
      <c r="H5" s="399" t="s">
        <v>134</v>
      </c>
      <c r="I5" s="397" t="s">
        <v>221</v>
      </c>
      <c r="J5" s="405"/>
      <c r="K5" s="451" t="s">
        <v>222</v>
      </c>
      <c r="L5" s="452"/>
      <c r="M5" s="455" t="s">
        <v>106</v>
      </c>
      <c r="N5" s="458" t="s">
        <v>107</v>
      </c>
      <c r="O5" s="461" t="s">
        <v>108</v>
      </c>
      <c r="P5" s="471" t="s">
        <v>4</v>
      </c>
      <c r="Q5" s="472"/>
      <c r="R5" s="473"/>
      <c r="S5" s="474" t="s">
        <v>5</v>
      </c>
      <c r="T5" s="475"/>
      <c r="U5" s="470" t="s">
        <v>11</v>
      </c>
      <c r="V5" s="413" t="str">
        <f>IF(職員情報!S9="","",職員情報!S9)</f>
        <v/>
      </c>
      <c r="W5" s="414"/>
      <c r="X5" s="414"/>
      <c r="Y5" s="414"/>
      <c r="Z5" s="414"/>
      <c r="AA5" s="414"/>
      <c r="AB5" s="415"/>
      <c r="AC5" s="419" t="s">
        <v>83</v>
      </c>
      <c r="AD5" s="420" t="s">
        <v>54</v>
      </c>
      <c r="AE5" s="421"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3" t="s">
        <v>67</v>
      </c>
      <c r="BT5" s="377" t="s">
        <v>79</v>
      </c>
      <c r="BU5" s="377" t="s">
        <v>166</v>
      </c>
      <c r="BV5" s="243" t="s">
        <v>62</v>
      </c>
      <c r="BW5" s="381" t="s">
        <v>27</v>
      </c>
      <c r="BX5" s="243" t="s">
        <v>27</v>
      </c>
      <c r="BY5" s="315" t="s">
        <v>63</v>
      </c>
      <c r="BZ5" s="315" t="s">
        <v>64</v>
      </c>
      <c r="CA5" s="315" t="s">
        <v>73</v>
      </c>
      <c r="CB5" s="243" t="s">
        <v>74</v>
      </c>
      <c r="CC5" s="243"/>
      <c r="CD5" s="230"/>
      <c r="CE5" s="377" t="s">
        <v>227</v>
      </c>
      <c r="CF5" s="378" t="s">
        <v>183</v>
      </c>
      <c r="CG5" s="379" t="s">
        <v>184</v>
      </c>
      <c r="CH5" s="367" t="s">
        <v>76</v>
      </c>
      <c r="CI5" s="367" t="s">
        <v>140</v>
      </c>
      <c r="CJ5" s="367" t="s">
        <v>90</v>
      </c>
      <c r="CK5" s="367" t="s">
        <v>91</v>
      </c>
      <c r="CL5" s="367" t="s">
        <v>92</v>
      </c>
      <c r="CM5" s="315" t="s">
        <v>232</v>
      </c>
      <c r="CN5" s="233" t="s">
        <v>237</v>
      </c>
      <c r="CO5" s="233" t="s">
        <v>238</v>
      </c>
    </row>
    <row r="6" spans="1:93" ht="15" customHeight="1">
      <c r="A6" s="391"/>
      <c r="B6" s="342"/>
      <c r="C6" s="396"/>
      <c r="D6" s="398"/>
      <c r="E6" s="400"/>
      <c r="F6" s="402"/>
      <c r="G6" s="404"/>
      <c r="H6" s="400"/>
      <c r="I6" s="398"/>
      <c r="J6" s="406"/>
      <c r="K6" s="453"/>
      <c r="L6" s="454"/>
      <c r="M6" s="456"/>
      <c r="N6" s="459"/>
      <c r="O6" s="462"/>
      <c r="P6" s="398"/>
      <c r="Q6" s="406"/>
      <c r="R6" s="467"/>
      <c r="S6" s="453"/>
      <c r="T6" s="467"/>
      <c r="U6" s="411"/>
      <c r="V6" s="416"/>
      <c r="W6" s="417"/>
      <c r="X6" s="417"/>
      <c r="Y6" s="417"/>
      <c r="Z6" s="417"/>
      <c r="AA6" s="417"/>
      <c r="AB6" s="418"/>
      <c r="AC6" s="419"/>
      <c r="AD6" s="420"/>
      <c r="AE6" s="421"/>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3"/>
      <c r="BT6" s="377"/>
      <c r="BU6" s="377"/>
      <c r="BV6" s="243"/>
      <c r="BW6" s="381"/>
      <c r="BX6" s="243"/>
      <c r="BY6" s="315"/>
      <c r="BZ6" s="315"/>
      <c r="CA6" s="315"/>
      <c r="CB6" s="243"/>
      <c r="CC6" s="243"/>
      <c r="CD6" s="230"/>
      <c r="CE6" s="377"/>
      <c r="CF6" s="378"/>
      <c r="CG6" s="379"/>
      <c r="CH6" s="367"/>
      <c r="CI6" s="367"/>
      <c r="CJ6" s="367"/>
      <c r="CK6" s="367"/>
      <c r="CL6" s="367"/>
      <c r="CM6" s="247"/>
      <c r="CN6" s="233"/>
      <c r="CO6" s="233"/>
    </row>
    <row r="7" spans="1:93" ht="15" customHeight="1">
      <c r="A7" s="391"/>
      <c r="B7" s="342"/>
      <c r="C7" s="74" t="s">
        <v>14</v>
      </c>
      <c r="D7" s="128" t="s">
        <v>12</v>
      </c>
      <c r="E7" s="75" t="s">
        <v>12</v>
      </c>
      <c r="F7" s="160" t="s">
        <v>14</v>
      </c>
      <c r="G7" s="161" t="s">
        <v>14</v>
      </c>
      <c r="H7" s="73" t="s">
        <v>14</v>
      </c>
      <c r="I7" s="369" t="s">
        <v>125</v>
      </c>
      <c r="J7" s="73" t="s">
        <v>14</v>
      </c>
      <c r="K7" s="371" t="s">
        <v>125</v>
      </c>
      <c r="L7" s="75" t="s">
        <v>14</v>
      </c>
      <c r="M7" s="456"/>
      <c r="N7" s="459"/>
      <c r="O7" s="462"/>
      <c r="P7" s="373" t="s">
        <v>6</v>
      </c>
      <c r="Q7" s="375" t="s">
        <v>7</v>
      </c>
      <c r="R7" s="375" t="s">
        <v>8</v>
      </c>
      <c r="S7" s="375" t="s">
        <v>9</v>
      </c>
      <c r="T7" s="375" t="s">
        <v>10</v>
      </c>
      <c r="U7" s="411"/>
      <c r="V7" s="422" t="s">
        <v>226</v>
      </c>
      <c r="W7" s="423"/>
      <c r="X7" s="423"/>
      <c r="Y7" s="423"/>
      <c r="Z7" s="423"/>
      <c r="AA7" s="423"/>
      <c r="AB7" s="424"/>
      <c r="AC7" s="419"/>
      <c r="AD7" s="420"/>
      <c r="AE7" s="421"/>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3"/>
      <c r="BT7" s="377"/>
      <c r="BU7" s="377"/>
      <c r="BV7" s="243"/>
      <c r="BW7" s="381"/>
      <c r="BX7" s="243"/>
      <c r="BY7" s="315"/>
      <c r="BZ7" s="315"/>
      <c r="CA7" s="315"/>
      <c r="CB7" s="243"/>
      <c r="CC7" s="243"/>
      <c r="CD7" s="230"/>
      <c r="CE7" s="377"/>
      <c r="CF7" s="378"/>
      <c r="CG7" s="379"/>
      <c r="CH7" s="367"/>
      <c r="CI7" s="367"/>
      <c r="CJ7" s="367"/>
      <c r="CK7" s="367"/>
      <c r="CL7" s="367"/>
      <c r="CM7" s="247"/>
      <c r="CN7" s="233"/>
      <c r="CO7" s="233"/>
    </row>
    <row r="8" spans="1:93" ht="15" customHeight="1" thickBot="1">
      <c r="A8" s="392"/>
      <c r="B8" s="394"/>
      <c r="C8" s="116" t="s">
        <v>15</v>
      </c>
      <c r="D8" s="129" t="s">
        <v>13</v>
      </c>
      <c r="E8" s="117" t="s">
        <v>13</v>
      </c>
      <c r="F8" s="162" t="s">
        <v>15</v>
      </c>
      <c r="G8" s="163" t="s">
        <v>15</v>
      </c>
      <c r="H8" s="76" t="s">
        <v>15</v>
      </c>
      <c r="I8" s="370"/>
      <c r="J8" s="76" t="s">
        <v>15</v>
      </c>
      <c r="K8" s="372"/>
      <c r="L8" s="117" t="s">
        <v>15</v>
      </c>
      <c r="M8" s="457"/>
      <c r="N8" s="460"/>
      <c r="O8" s="463"/>
      <c r="P8" s="374"/>
      <c r="Q8" s="376"/>
      <c r="R8" s="376"/>
      <c r="S8" s="376"/>
      <c r="T8" s="376"/>
      <c r="U8" s="412"/>
      <c r="V8" s="425"/>
      <c r="W8" s="426"/>
      <c r="X8" s="426"/>
      <c r="Y8" s="426"/>
      <c r="Z8" s="426"/>
      <c r="AA8" s="426"/>
      <c r="AB8" s="427"/>
      <c r="AC8" s="307"/>
      <c r="AD8" s="420"/>
      <c r="AE8" s="421"/>
      <c r="AF8" s="407"/>
      <c r="AG8" s="407"/>
      <c r="AH8" s="409"/>
      <c r="AI8" s="409"/>
      <c r="AJ8" s="409"/>
      <c r="AK8" s="248"/>
      <c r="AL8" s="248"/>
      <c r="AM8" s="248"/>
      <c r="AN8" s="248"/>
      <c r="AO8" s="248"/>
      <c r="AP8" s="248"/>
      <c r="AQ8" s="248"/>
      <c r="AR8" s="248"/>
      <c r="AS8" s="248"/>
      <c r="AT8" s="248"/>
      <c r="AU8" s="387"/>
      <c r="AV8" s="248"/>
      <c r="AW8" s="240"/>
      <c r="AX8" s="378"/>
      <c r="AY8" s="378"/>
      <c r="AZ8" s="378"/>
      <c r="BA8" s="378"/>
      <c r="BB8" s="223"/>
      <c r="BC8" s="243"/>
      <c r="BD8" s="243"/>
      <c r="BE8" s="385"/>
      <c r="BF8" s="385"/>
      <c r="BG8" s="385"/>
      <c r="BH8" s="385"/>
      <c r="BI8" s="385"/>
      <c r="BJ8" s="385"/>
      <c r="BK8" s="378"/>
      <c r="BL8" s="378"/>
      <c r="BM8" s="383"/>
      <c r="BN8" s="367"/>
      <c r="BO8" s="377"/>
      <c r="BP8" s="243"/>
      <c r="BQ8" s="243"/>
      <c r="BR8" s="381"/>
      <c r="BS8" s="243"/>
      <c r="BT8" s="243"/>
      <c r="BU8" s="243"/>
      <c r="BV8" s="243"/>
      <c r="BW8" s="381"/>
      <c r="BX8" s="243"/>
      <c r="BY8" s="315"/>
      <c r="BZ8" s="315"/>
      <c r="CA8" s="315"/>
      <c r="CB8" s="243"/>
      <c r="CC8" s="243"/>
      <c r="CD8" s="230"/>
      <c r="CE8" s="377"/>
      <c r="CF8" s="378"/>
      <c r="CG8" s="379"/>
      <c r="CH8" s="248"/>
      <c r="CI8" s="248"/>
      <c r="CJ8" s="248"/>
      <c r="CK8" s="248"/>
      <c r="CL8" s="248"/>
      <c r="CM8" s="247"/>
      <c r="CN8" s="233"/>
      <c r="CO8" s="233"/>
    </row>
    <row r="9" spans="1:93" ht="15.95" customHeight="1" thickTop="1">
      <c r="A9" s="360">
        <f>DATE(Y$2,AA$2,1)</f>
        <v>45231</v>
      </c>
      <c r="B9" s="362" t="str">
        <f>TEXT(A9,"aaa")</f>
        <v>水</v>
      </c>
      <c r="C9" s="119" t="str">
        <f>IF(OR(BO9=2,BP9=1),"",VLOOKUP(B9,職員情報!$1:$1048576,2,FALSE))</f>
        <v/>
      </c>
      <c r="D9" s="130"/>
      <c r="E9" s="120"/>
      <c r="F9" s="125" t="str">
        <f t="shared" ref="F9" si="0">IF(AND(BO29=1,D10=0),"",IF(AND(BO2=1,C9=""),D9,IF(AND(BO9=2,C9&gt;D9),D9,IF(AND(BO9=2,C9=D9),"",IF(AND(BP9=1,D10=0),"",IF(AND(BP9=1,C9=""),D9,IF(AND(BP9=1,C9&gt;D9),D9,IF(AND(BP9=1,C9=D9),"",IF(AE9=1,D9,"")))))))))</f>
        <v/>
      </c>
      <c r="G9" s="126" t="str">
        <f t="shared" ref="G9" si="1">IF(AND(BP9=1,CE9=0,E9&gt;0),E9,IF(AND(BO9=2,E9&gt;0),E9,IF(AND(AG9&gt;0,C9&gt;D10,C9=E9),C10,IF(AND(AE9=1,C9&gt;D10,C9&gt;E9),E9,IF(AND(AG9=0,C9&gt;D10),"",IF(AND(AE9=1,C9&gt;=E9,E9&gt;0),E9,IF(AND(C9&gt;D10,C9&gt;=E9),C10,IF(AND(AG9&gt;0,D10&gt;C10),C10,""))))))))</f>
        <v/>
      </c>
      <c r="H9" s="127" t="str">
        <f t="shared" ref="H9" si="2">IF(AND(AG9&gt;0,C9&gt;=G10),C10,IF(E9=C9,"",IF(AND(AG9&gt;0,C10&gt;G9),"",IF(AND(AG9&gt;0,D10&gt;0,E9-D10&gt;0),E9,IF(AND(AG9&gt;0,E9&gt;0),C10,"")))))</f>
        <v/>
      </c>
      <c r="I9" s="363" t="str">
        <f>IF(BB9="","",IF(J9="","",BB9))</f>
        <v/>
      </c>
      <c r="J9" s="118" t="str">
        <f>IF(OR(BB9="育部休",BB9="介部休"),IF(BU9=1,"",IF(OR(D9="",AND(BE9&lt;D9,D9&lt;BF9),D9=BF9),BE9,"")),"")</f>
        <v/>
      </c>
      <c r="K9" s="364" t="str">
        <f>IF(BB9="","",IF(L9="","",BB9))</f>
        <v/>
      </c>
      <c r="L9" s="120" t="str">
        <f>IF(OR(BB9="育部休",BB9="介部休"),IF(BU9=1,"",IF(OR(D10="",D10=BH9),BH9,IF(AND(BH9&lt;D10,D10&lt;BI9),D10,""))),"")</f>
        <v/>
      </c>
      <c r="M9" s="365">
        <f>IF(BP9=1,"",VLOOKUP(B9,職員情報!$1:$1048576,4,FALSE))</f>
        <v>0</v>
      </c>
      <c r="N9" s="366">
        <f>IF(BP9=1,"",VLOOKUP(B9,職員情報!$1:$1048576,5,FALSE))</f>
        <v>0</v>
      </c>
      <c r="O9" s="359">
        <f t="shared" ref="O9" si="3">IFERROR(IF(AND(BR9=1,(C10-C9)&gt;=TIME(8,45,0)),"1:00",IF(AND(BR9=1,(C10-C9)&gt;TIME(6,0,0)),"0:45",IF(AND(BR9=1,(C10-C9)&lt;=TIME(6,0,0)),"0:00",IF(BP9=1,"0:00",N9-M9)))),0)</f>
        <v>0</v>
      </c>
      <c r="P9" s="231"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IF(BP9=1,"",VLOOKUP(B9,[1]職員情報!$1:$1048576,27,FALSE))</f>
        <v/>
      </c>
      <c r="V9" s="356"/>
      <c r="W9" s="357"/>
      <c r="X9" s="357"/>
      <c r="Y9" s="357"/>
      <c r="Z9" s="357"/>
      <c r="AA9" s="357"/>
      <c r="AB9" s="358"/>
      <c r="AC9" s="333"/>
      <c r="AD9" s="323" t="str">
        <f>IFERROR(IF(CM9=1,C10-C9,IF(C9="","",C10-C9-O9)),"×")</f>
        <v/>
      </c>
      <c r="AE9" s="334" t="str">
        <f>IF(CB9=1,"",IF(BO9=2,"",IF(D10=0,"",IF(D9=C9,"",IF(AND(D9&gt;=0,D9-C9&lt;0),1,"")))))</f>
        <v/>
      </c>
      <c r="AF9" s="258">
        <f t="shared" ref="AF9" si="4">IF(C9="",0,IF(AND(D9&lt;C9,D10&lt;C9),D10-D9,IF(D9&lt;C9,C9-D9,0)))</f>
        <v>0</v>
      </c>
      <c r="AG9" s="320">
        <f>IF(D10="",0,IF(AND(D10&lt;C10,E10&gt;C10),E10-C10,IF(AND(OR(D10&gt;C10,D10=C10),E10&gt;D10),D10-C10+E10-E9,IF(AND(OR(D10&gt;C10,D10=C10),E10=""),D10-C10,0))))</f>
        <v>0</v>
      </c>
      <c r="AH9" s="258">
        <f>IFERROR(F10-F9,0)</f>
        <v>0</v>
      </c>
      <c r="AI9" s="258">
        <f>IFERROR(G10-G9,0)</f>
        <v>0</v>
      </c>
      <c r="AJ9" s="258">
        <f>IFERROR(H10-H9,0)</f>
        <v>0</v>
      </c>
      <c r="AK9" s="326">
        <f t="shared" ref="AK9" si="5">IFERROR(IF(AND(C9="",BP9=1),AH9+AI9+AJ9,(IF(AND(C9="",BO9=2),AH9+AI9+AJ9-O9,AH9+AI9+AJ9))),0)</f>
        <v>0</v>
      </c>
      <c r="AL9" s="258">
        <f t="shared" ref="AL9" si="6">IF(AD9&gt;=TIME(7,45,0),0,IF(C9="",0,IF((AD9+AK9)&lt;TIME(7,45,0),AK9,"7:45"-AD9)))</f>
        <v>0</v>
      </c>
      <c r="AM9" s="323">
        <f>IF(AK9&lt;=(AL9+AN9),0,AK9-AL9-AP9)</f>
        <v>0</v>
      </c>
      <c r="AN9" s="258">
        <f>IF(BP9=1,0,IF(F10=0,0,IF(AND(F9&lt;TIME(5,0,0),F10&lt;TIME(5,0,0)),F10-F9,IF(F9&lt;TIME(5,0,0),TIME(5,0,0)-F9,0))))</f>
        <v>0</v>
      </c>
      <c r="AO9" s="324">
        <f t="shared" ref="AO9" si="7">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58">
        <f>AN9+AO9</f>
        <v>0</v>
      </c>
      <c r="AQ9" s="258">
        <f>AK9-AT9</f>
        <v>0</v>
      </c>
      <c r="AR9" s="320">
        <f t="shared" ref="AR9" si="8">IF(BP9="",0,IF(F10=0,0,IF(F9&lt;TIME(5,0,0),TIME(5,0,0)-F9,IF(G9&lt;TIME(5,0,0),TIME(5,0,0)-G9,0))))</f>
        <v>0</v>
      </c>
      <c r="AS9" s="320">
        <f t="shared" ref="AS9" si="9">IF(BP9="",0,IF(F10="",0,IF(F10&gt;TIME(22,0,0),F10-TIME(22,0,0),IF(G10="",0,IF(G10&gt;TIME(22,0,0),G10-TIME(22,0,0),0)))))</f>
        <v>0</v>
      </c>
      <c r="AT9" s="258">
        <f>AR9+AS9</f>
        <v>0</v>
      </c>
      <c r="AU9" s="321">
        <f t="shared" ref="AU9" si="10">IF(OR(AD9="",AD9="×"),0,IF(BT9=0,1,0))</f>
        <v>0</v>
      </c>
      <c r="AV9" s="258">
        <f>IF(OR(AD9="",AD9="×"),0,IF(C9="",0,AD9-BG9-BJ9))</f>
        <v>0</v>
      </c>
      <c r="AW9" s="258" t="str">
        <f>IFERROR(IF(AD9="","",AD9*BT9),0)</f>
        <v/>
      </c>
      <c r="AX9" s="258">
        <f>IF(J10="",0,IF(AND(J9&lt;M9,J10&gt;N9),J10-J9-O9,J10-J9))</f>
        <v>0</v>
      </c>
      <c r="AY9" s="258">
        <f>IF(L10="",0,IF(AND(L9&lt;M9,L10&gt;N9),L10-L9-O9,L10-L9))</f>
        <v>0</v>
      </c>
      <c r="AZ9" s="258">
        <f>IF(J10="",0,IF(I9="育部休",J10-J9,0))</f>
        <v>0</v>
      </c>
      <c r="BA9" s="258">
        <f>IF(L10="",0,IF(K9="育部休",L10-L9,0))</f>
        <v>0</v>
      </c>
      <c r="BB9" s="258" t="str">
        <f>IF(C10="","",VLOOKUP(B9,職員情報!$1:$1048576,8,FALSE))</f>
        <v/>
      </c>
      <c r="BC9" s="258" t="str">
        <f t="shared" ref="BC9" si="11">IF(BB9="","",IF(AND(J9="",L9=""),"",IF(L9="","育部休"&amp;TEXT(J9,"h時mm分")&amp;"～"&amp;TEXT(J10,"h時mm分"),IF(J9="","育部休"&amp;TEXT(L9,"h時mm分")&amp;"～"&amp;TEXT(L10,"h時mm分"),"育部休"&amp;TEXT(J9,"h時mm分")&amp;"～"&amp;TEXT(J10,"h時mm分")&amp;"　"&amp;TEXT(L9,"h時mm分")&amp;"～"&amp;TEXT(L10,"h時mm分")))))</f>
        <v/>
      </c>
      <c r="BD9" s="258" t="str">
        <f>IF(E10="","",VLOOKUP(C9,職員情報!$1:$1048576,19,FALSE))</f>
        <v/>
      </c>
      <c r="BE9" s="258" t="str">
        <f>IF(OR(BO9=2,BP9=1),"",VLOOKUP(B9,職員情報!$1:$1048576,9,FALSE))</f>
        <v/>
      </c>
      <c r="BF9" s="258" t="str">
        <f>IF(OR(BO9=2,BP9=1),"",VLOOKUP(B9,職員情報!$1:$1048576,10,FALSE))</f>
        <v/>
      </c>
      <c r="BG9" s="258">
        <f t="shared" ref="BG9" si="12">IF(OR(BO9=2,BP9=1),0,IF(J9="",0,IF(OR(I9="育部休",I9="介部休",I9="無休",I9="欠勤"),IF(AND(OR(J9&lt;M9,J9=M9),OR(N9&lt;J10,N9=J10)),J10-J9-(N9-M9),J10-J9),0)))</f>
        <v>0</v>
      </c>
      <c r="BH9" s="258" t="str">
        <f>IF(OR(BO9=2,BP9=1),"",VLOOKUP(B9,職員情報!$1:$1048576,12,FALSE))</f>
        <v/>
      </c>
      <c r="BI9" s="258" t="str">
        <f>IF(OR(BO9=2,BP9=1),"",VLOOKUP(B9,職員情報!$1:$1048576,13,FALSE))</f>
        <v/>
      </c>
      <c r="BJ9" s="258">
        <f>IF(OR(BO9=2,BP9=1),0,IF(L9="",0,IF(OR(K9="育部休",K9="介部休",K9="無休",K9="欠勤"),IF(AND(OR(L9&lt;M9,L9=M9),OR(N9&lt;L10,N9=L10)),L10-L9-(N9-M9),L10-L9),0)))</f>
        <v>0</v>
      </c>
      <c r="BK9" s="258">
        <f>IF(I9="育部休",0,IF(I9="介部休","",BG9))</f>
        <v>0</v>
      </c>
      <c r="BL9" s="258">
        <f>IF(K9="育部休",0,IF(K9="介部休","",BJ9))</f>
        <v>0</v>
      </c>
      <c r="BM9" s="317">
        <f>IF(AND(D9="",BG9&gt;0),0,IF(OR(BU9=1,D9&lt;VLOOKUP(B9,職員情報!$1:$1048576,10,FALSE)),BG9,IF(OR(I9="",J9&gt;VLOOKUP(B9,職員情報!$1:$1048576,2,FALSE)),0,BG9)))</f>
        <v>0</v>
      </c>
      <c r="BN9" s="258"/>
      <c r="BO9" s="319">
        <f>IF(AND(VLOOKUP(B9,職員情報!$1:$1048576,29,FALSE)=2,BP9="",BR9=""),2,"")</f>
        <v>2</v>
      </c>
      <c r="BP9" s="243" t="str">
        <f>IF(AND(BQ9=1,BR9=""),1,"")</f>
        <v/>
      </c>
      <c r="BQ9" s="227" t="str">
        <f>IF(OR(WEEKDAY(A9)=1,AND(WEEKDAY(A9)=7,職員情報!$B$14=""),COUNTIF(休日!$A:$B,A9)=1,BW9=1),1,"")</f>
        <v/>
      </c>
      <c r="BR9" s="243" t="str">
        <f>IF(COUNTIF(V10,"*振替*")+COUNTIF(V10,"*変更*"),1,"")</f>
        <v/>
      </c>
      <c r="BS9" s="243">
        <f>IF((OR(D9="年休",D9="特休",D9="病休",D9="有休",D9="職専免",D9="出張",D9="年休等",D9="在宅勤務",D10="年休",D10="特休",D10="病休",D10="有休",D10="職専免",D10="出張",D10="年休等",D10="在宅勤務")),1,0)</f>
        <v>0</v>
      </c>
      <c r="BT9" s="243">
        <f>IF((OR(D9="無休",D9="欠勤",D10="無休",D10="欠勤")),1,0)</f>
        <v>0</v>
      </c>
      <c r="BU9" s="243">
        <f>IF(AND(BS9=0,BT9=0),0,1)</f>
        <v>0</v>
      </c>
      <c r="BV9" s="243"/>
      <c r="BW9" s="243">
        <f>IF(D9="振替",1,0)</f>
        <v>0</v>
      </c>
      <c r="BX9" s="243"/>
      <c r="BY9" s="243"/>
      <c r="BZ9" s="243"/>
      <c r="CA9" s="243">
        <f>IF((OR(D9="年休",D9="特休",D9="病休",D9="有休",D9="無休",D9="欠勤",D9="職専免",D9="出張",D9="振替",D10="年休",D10="特休",D10="病休",D10="有休",D10="無休",D10="欠勤",D10="職専免",D10="出張",D10="振替")),1,0)</f>
        <v>0</v>
      </c>
      <c r="CB9" s="243">
        <f>IF((OR(BP9=1,CA9=1)),1,0)</f>
        <v>0</v>
      </c>
      <c r="CC9" s="315">
        <f>IF(V9="",1,0)</f>
        <v>1</v>
      </c>
      <c r="CD9" s="316"/>
      <c r="CE9" s="243">
        <f>IF(COUNTIFS(V9,"*半日勤務*")+COUNTIFS(V10,"*半日勤務*"),1,0)</f>
        <v>0</v>
      </c>
      <c r="CF9" s="309">
        <f>VLOOKUP(B9,職員情報!$1:$1048576,21,FALSE)</f>
        <v>0</v>
      </c>
      <c r="CG9" s="311" t="str">
        <f>IF(AND(CF9&lt;TIME(1,0,0),D10&gt;0,E10&gt;0),"1:00","0:45")</f>
        <v>0:45</v>
      </c>
      <c r="CH9" s="313">
        <f t="shared" ref="CH9" si="13">IF(AK9&lt;=0,0,IF(AK9&lt;TIME(7,45,0),AK9,TIME(7,45,0)))</f>
        <v>0</v>
      </c>
      <c r="CI9" s="251">
        <f>IF(AK9&gt;0,AK9-CH9-CL9,0)</f>
        <v>0</v>
      </c>
      <c r="CJ9" s="251">
        <f>IF(AK9&lt;=0,0,IF(F10=0,0,IF(AND(P9&gt;=TIME(7,45,0),F9&lt;TIME(5,0,0)),TIME(5,0,0)-F9,IF(AND(P9&gt;=TIME(7,45,0),G9&lt;TIME(5,0,0)),TIME(5,0,0)-G9,0))))</f>
        <v>0</v>
      </c>
      <c r="CK9" s="251">
        <f>IF(F10="",0,IF(AND(P9&gt;=TIME(7,45,0),F10&gt;TIME(22,0,0)),F10-TIME(22,0,0),IF(G10="",0,IF(AND(P9&gt;=TIME(7,45,0),G10&gt;TIME(22,0,0)),G10-TIME(22,0,0),0))))</f>
        <v>0</v>
      </c>
      <c r="CL9" s="251">
        <f>CJ9+CK9</f>
        <v>0</v>
      </c>
      <c r="CM9" s="253">
        <f>VLOOKUP(B9,職員情報!$1:$1048576,30,FALSE)</f>
        <v>0</v>
      </c>
      <c r="CN9" s="229">
        <f>SUM(P9:T9)</f>
        <v>0</v>
      </c>
      <c r="CO9" s="229">
        <f>'１０月'!CO69+CN9</f>
        <v>0</v>
      </c>
    </row>
    <row r="10" spans="1:93" ht="15.95" customHeight="1">
      <c r="A10" s="361"/>
      <c r="B10" s="352"/>
      <c r="C10" s="80" t="str">
        <f>IF(OR(BO9=2,BP9=1),"",VLOOKUP(B9,職員情報!$1:$1048576,3,FALSE))</f>
        <v/>
      </c>
      <c r="D10" s="131"/>
      <c r="E10" s="134"/>
      <c r="F10" s="164" t="str">
        <f t="shared" ref="F10" si="14">IFERROR(IF(AND(BO9=2,D10=0),"",IF(AND(BO9=2,C10=""),D10,IF(AND(BP9=1,D10=0),"",IF(AND(BP9=1,C10=""),D10,IF(AND(AE9=1,C9&gt;D10),D10,IF(AND(BO9=2,C9&gt;D9),D10,IF(AND(BP9=1,C9&gt;D9,C9&gt;D10),D10,IF(AND(BP9=1,C9&gt;D9,C9&lt;D10),C9,IF(AND(BO9=2,C9=D9),"",IF(AND(BP9=1,C9=D9),"",IF(AE9,C9,""))))))))))),"")</f>
        <v/>
      </c>
      <c r="G10" s="123" t="str">
        <f>IF(AND(BP9=1,CE9=0,E10&gt;0),E10,IF(AND(BO9=2,E10&gt;0),E10,IF(AND(C9="",C10=""),"",IF(C9&gt;=G9,C9,IF(AND(AG9&gt;0,D10&lt;C10),E10,IF(AND(C9="",C10=""),"",IF(AND(AG9&gt;0,D10&gt;C10),D10,"")))))))</f>
        <v/>
      </c>
      <c r="H10" s="124" t="str">
        <f t="shared" ref="H10" si="15">IF(H9="","",E10)</f>
        <v/>
      </c>
      <c r="I10" s="344"/>
      <c r="J10" s="137" t="str">
        <f>IF(OR(BB9="育部休",BB9="介部休"),IF(BU9=1,"",IF(OR(D9="",D9=BF9),BF9,IF(AND(BE9&lt;D9,D9&lt;BF9),D9,""))),"")</f>
        <v/>
      </c>
      <c r="K10" s="346"/>
      <c r="L10" s="81" t="str">
        <f>IF(OR(BB9="育部休",BB9="介部休"),IF(BU9=1,"",IF(OR(D10="",AND(BH9&lt;D10,D10&lt;BI9),D10=BH9),BI9,"")),"")</f>
        <v/>
      </c>
      <c r="M10" s="353"/>
      <c r="N10" s="354"/>
      <c r="O10" s="336"/>
      <c r="P10" s="232"/>
      <c r="Q10" s="338"/>
      <c r="R10" s="338"/>
      <c r="S10" s="338"/>
      <c r="T10" s="338"/>
      <c r="U10" s="329"/>
      <c r="V10" s="255"/>
      <c r="W10" s="256"/>
      <c r="X10" s="256"/>
      <c r="Y10" s="256"/>
      <c r="Z10" s="256"/>
      <c r="AA10" s="256"/>
      <c r="AB10" s="257"/>
      <c r="AC10" s="333"/>
      <c r="AD10" s="323"/>
      <c r="AE10" s="334"/>
      <c r="AF10" s="258"/>
      <c r="AG10" s="325"/>
      <c r="AH10" s="319"/>
      <c r="AI10" s="319"/>
      <c r="AJ10" s="319"/>
      <c r="AK10" s="327"/>
      <c r="AL10" s="258"/>
      <c r="AM10" s="323"/>
      <c r="AN10" s="258"/>
      <c r="AO10" s="320"/>
      <c r="AP10" s="319"/>
      <c r="AQ10" s="258"/>
      <c r="AR10" s="320"/>
      <c r="AS10" s="320"/>
      <c r="AT10" s="319"/>
      <c r="AU10" s="322"/>
      <c r="AV10" s="260">
        <f t="shared" ref="AV10:AV70" si="16">IF(OR(AD10="",AD10="×"),0,IF(BP10=1,0,AD10-BG10-BJ10))</f>
        <v>0</v>
      </c>
      <c r="AW10" s="260"/>
      <c r="AX10" s="260"/>
      <c r="AY10" s="260"/>
      <c r="AZ10" s="260"/>
      <c r="BA10" s="259"/>
      <c r="BB10" s="259"/>
      <c r="BC10" s="259"/>
      <c r="BD10" s="259"/>
      <c r="BE10" s="259"/>
      <c r="BF10" s="259"/>
      <c r="BG10" s="259"/>
      <c r="BH10" s="259"/>
      <c r="BI10" s="259"/>
      <c r="BJ10" s="258"/>
      <c r="BK10" s="259"/>
      <c r="BL10" s="259"/>
      <c r="BM10" s="318"/>
      <c r="BN10" s="258"/>
      <c r="BO10" s="319"/>
      <c r="BP10" s="243"/>
      <c r="BQ10" s="227"/>
      <c r="BR10" s="243"/>
      <c r="BS10" s="243"/>
      <c r="BT10" s="243"/>
      <c r="BU10" s="241"/>
      <c r="BV10" s="243"/>
      <c r="BW10" s="243"/>
      <c r="BX10" s="243"/>
      <c r="BY10" s="243"/>
      <c r="BZ10" s="243"/>
      <c r="CA10" s="243"/>
      <c r="CB10" s="243"/>
      <c r="CC10" s="315"/>
      <c r="CD10" s="316"/>
      <c r="CE10" s="243"/>
      <c r="CF10" s="310"/>
      <c r="CG10" s="312"/>
      <c r="CH10" s="314"/>
      <c r="CI10" s="252"/>
      <c r="CJ10" s="252"/>
      <c r="CK10" s="252"/>
      <c r="CL10" s="252"/>
      <c r="CM10" s="254"/>
      <c r="CN10" s="230"/>
      <c r="CO10" s="230"/>
    </row>
    <row r="11" spans="1:93" ht="15.95" customHeight="1">
      <c r="A11" s="339">
        <f>A9+1</f>
        <v>45232</v>
      </c>
      <c r="B11" s="341" t="str">
        <f t="shared" ref="B11" si="17">TEXT(A11,"aaa")</f>
        <v>木</v>
      </c>
      <c r="C11" s="78" t="str">
        <f>IF(OR(BO11=2,BP11=1),"",VLOOKUP(B11,職員情報!$1:$1048576,2,FALSE))</f>
        <v/>
      </c>
      <c r="D11" s="132"/>
      <c r="E11" s="79"/>
      <c r="F11" s="153" t="str">
        <f t="shared" ref="F11" si="18">IF(AND(BO31=1,D12=0),"",IF(AND(BO4=1,C11=""),D11,IF(AND(BO11=2,C11&gt;D11),D11,IF(AND(BO11=2,C11=D11),"",IF(AND(BP11=1,D12=0),"",IF(AND(BP11=1,C11=""),D11,IF(AND(BP11=1,C11&gt;D11),D11,IF(AND(BP11=1,C11=D11),"",IF(AE11=1,D11,"")))))))))</f>
        <v/>
      </c>
      <c r="G11" s="121" t="str">
        <f t="shared" ref="G11:G69" si="19">IF(AND(BP11=1,CE11=0,E11&gt;0),E11,IF(AND(BO11=2,E11&gt;0),E11,IF(AND(AG11&gt;0,C11&gt;D12,C11=E11),C12,IF(AND(AE11=1,C11&gt;D12,C11&gt;E11),E11,IF(AND(AG11=0,C11&gt;D12),"",IF(AND(AE11=1,C11&gt;=E11,E11&gt;0),E11,IF(AND(C11&gt;D12,C11&gt;=E11),C12,IF(AND(AG11&gt;0,D12&gt;C12),C12,""))))))))</f>
        <v/>
      </c>
      <c r="H11" s="122" t="str">
        <f t="shared" ref="H11" si="20">IF(AND(AG11&gt;0,C11&gt;=G12),C12,IF(E11=C11,"",IF(AND(AG11&gt;0,C12&gt;G11),"",IF(AND(AG11&gt;0,D12&gt;0,E11-D12&gt;0),E11,IF(AND(AG11&gt;0,E11&gt;0),C12,"")))))</f>
        <v/>
      </c>
      <c r="I11" s="343" t="str">
        <f t="shared" ref="I11" si="21">IF(BB11="","",IF(J11="","",BB11))</f>
        <v/>
      </c>
      <c r="J11" s="77" t="str">
        <f>IF(OR(BB11="育部休",BB11="介部休"),IF(BU11=1,"",IF(OR(D11="",AND(BE11&lt;D11,D11&lt;BF11),D11=BF11),BE11,"")),"")</f>
        <v/>
      </c>
      <c r="K11" s="345" t="str">
        <f t="shared" ref="K11" si="22">IF(BB11="","",IF(L11="","",BB11))</f>
        <v/>
      </c>
      <c r="L11" s="79" t="str">
        <f>IF(OR(BB11="育部休",BB11="介部休"),IF(BU11=1,"",IF(OR(D12="",D12=BH11),BH11,IF(AND(BH11&lt;D12,D12&lt;BI11),D12,""))),"")</f>
        <v/>
      </c>
      <c r="M11" s="347">
        <f>IF(BP11=1,"",VLOOKUP(B11,職員情報!$1:$1048576,4,FALSE))</f>
        <v>0</v>
      </c>
      <c r="N11" s="349">
        <f>IF(BP11=1,"",VLOOKUP(B11,職員情報!$1:$1048576,5,FALSE))</f>
        <v>0</v>
      </c>
      <c r="O11" s="335">
        <f t="shared" ref="O11" si="23">IFERROR(IF(AND(BR11=1,(C12-C11)&gt;=TIME(8,45,0)),"1:00",IF(AND(BR11=1,(C12-C11)&gt;TIME(6,0,0)),"0:45",IF(AND(BR11=1,(C12-C11)&lt;=TIME(6,0,0)),"0:00",IF(BP11=1,"0:00",N11-M11)))),0)</f>
        <v>0</v>
      </c>
      <c r="P11" s="231"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IF(BP11=1,"",VLOOKUP(B11,[1]職員情報!$1:$1048576,27,FALSE))</f>
        <v/>
      </c>
      <c r="V11" s="330"/>
      <c r="W11" s="331"/>
      <c r="X11" s="331"/>
      <c r="Y11" s="331"/>
      <c r="Z11" s="331"/>
      <c r="AA11" s="331"/>
      <c r="AB11" s="332"/>
      <c r="AC11" s="333"/>
      <c r="AD11" s="323" t="str">
        <f t="shared" ref="AD11" si="24">IFERROR(IF(CM11=1,C12-C11,IF(C11="","",C12-C11-O11)),"×")</f>
        <v/>
      </c>
      <c r="AE11" s="334" t="str">
        <f t="shared" ref="AE11" si="25">IF(CB11=1,"",IF(BO11=2,"",IF(D12=0,"",IF(D11=C11,"",IF(AND(D11&gt;=0,D11-C11&lt;0),1,"")))))</f>
        <v/>
      </c>
      <c r="AF11" s="258">
        <f t="shared" ref="AF11" si="26">IF(C11="",0,IF(AND(D11&lt;C11,D12&lt;C11),D12-D11,IF(D11&lt;C11,C11-D11,0)))</f>
        <v>0</v>
      </c>
      <c r="AG11" s="320">
        <f t="shared" ref="AG11" si="27">IF(D12="",0,IF(AND(D12&lt;C12,E12&gt;C12),E12-C12,IF(AND(OR(D12&gt;C12,D12=C12),E12&gt;D12),D12-C12+E12-E11,IF(AND(OR(D12&gt;C12,D12=C12),E12=""),D12-C12,0))))</f>
        <v>0</v>
      </c>
      <c r="AH11" s="258">
        <f>IFERROR(F12-F11,0)</f>
        <v>0</v>
      </c>
      <c r="AI11" s="258">
        <f t="shared" ref="AI11" si="28">IFERROR(G12-G11,0)</f>
        <v>0</v>
      </c>
      <c r="AJ11" s="258">
        <f>IFERROR(H12-H11,0)</f>
        <v>0</v>
      </c>
      <c r="AK11" s="326">
        <f t="shared" ref="AK11" si="29">IFERROR(IF(AND(C11="",BP11=1),AH11+AI11+AJ11,(IF(AND(C11="",BO11=2),AH11+AI11+AJ11-O11,AH11+AI11+AJ11))),0)</f>
        <v>0</v>
      </c>
      <c r="AL11" s="258">
        <f t="shared" ref="AL11" si="30">IF(AD11&gt;=TIME(7,45,0),0,IF(C11="",0,IF((AD11+AK11)&lt;TIME(7,45,0),AK11,"7:45"-AD11)))</f>
        <v>0</v>
      </c>
      <c r="AM11" s="323">
        <f t="shared" ref="AM11" si="31">IF(AK11&lt;=(AL11+AN11),0,AK11-AL11-AP11)</f>
        <v>0</v>
      </c>
      <c r="AN11" s="258">
        <f>IF(BP11=1,0,IF(F12=0,0,IF(AND(F11&lt;TIME(5,0,0),F12&lt;TIME(5,0,0)),F12-F11,IF(F11&lt;TIME(5,0,0),TIME(5,0,0)-F11,0))))</f>
        <v>0</v>
      </c>
      <c r="AO11" s="324">
        <f t="shared" ref="AO11" si="32">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58">
        <f t="shared" ref="AP11" si="33">AN11+AO11</f>
        <v>0</v>
      </c>
      <c r="AQ11" s="258">
        <f t="shared" ref="AQ11" si="34">AK11-AT11</f>
        <v>0</v>
      </c>
      <c r="AR11" s="320">
        <f t="shared" ref="AR11" si="35">IF(BP11="",0,IF(F12=0,0,IF(F11&lt;TIME(5,0,0),TIME(5,0,0)-F11,IF(G11&lt;TIME(5,0,0),TIME(5,0,0)-G11,0))))</f>
        <v>0</v>
      </c>
      <c r="AS11" s="320">
        <f t="shared" ref="AS11" si="36">IF(BP11="",0,IF(F12="",0,IF(F12&gt;TIME(22,0,0),F12-TIME(22,0,0),IF(G12="",0,IF(G12&gt;TIME(22,0,0),G12-TIME(22,0,0),0)))))</f>
        <v>0</v>
      </c>
      <c r="AT11" s="258">
        <f t="shared" ref="AT11" si="37">AR11+AS11</f>
        <v>0</v>
      </c>
      <c r="AU11" s="321">
        <f t="shared" ref="AU11" si="38">IF(OR(AD11="",AD11="×"),0,IF(BT11=0,1,0))</f>
        <v>0</v>
      </c>
      <c r="AV11" s="258">
        <f t="shared" ref="AV11" si="39">IF(OR(AD11="",AD11="×"),0,IF(C11="",0,AD11-BG11-BJ11))</f>
        <v>0</v>
      </c>
      <c r="AW11" s="258" t="str">
        <f>IFERROR(IF(AD11="","",AD11*BT11),0)</f>
        <v/>
      </c>
      <c r="AX11" s="258">
        <f>IF(J12="",0,IF(AND(J11&lt;M11,J12&gt;N11),J12-J11-O11,J12-J11))</f>
        <v>0</v>
      </c>
      <c r="AY11" s="258">
        <f t="shared" ref="AY11" si="40">IF(L12="",0,IF(AND(L11&lt;M11,L12&gt;N11),L12-L11-O11,L12-L11))</f>
        <v>0</v>
      </c>
      <c r="AZ11" s="258">
        <f t="shared" ref="AZ11" si="41">IF(J12="",0,IF(I11="育部休",J12-J11,0))</f>
        <v>0</v>
      </c>
      <c r="BA11" s="258">
        <f t="shared" ref="BA11" si="42">IF(L12="",0,IF(K11="育部休",L12-L11,0))</f>
        <v>0</v>
      </c>
      <c r="BB11" s="258" t="str">
        <f>IF(C12="","",VLOOKUP(B11,職員情報!$1:$1048576,8,FALSE))</f>
        <v/>
      </c>
      <c r="BC11" s="258" t="str">
        <f t="shared" ref="BC11" si="43">IF(BB11="","",IF(AND(J11="",L11=""),"",IF(L11="","育部休"&amp;TEXT(J11,"h時mm分")&amp;"～"&amp;TEXT(J12,"h時mm分"),IF(J11="","育部休"&amp;TEXT(L11,"h時mm分")&amp;"～"&amp;TEXT(L12,"h時mm分"),"育部休"&amp;TEXT(J11,"h時mm分")&amp;"～"&amp;TEXT(J12,"h時mm分")&amp;"　"&amp;TEXT(L11,"h時mm分")&amp;"～"&amp;TEXT(L12,"h時mm分")))))</f>
        <v/>
      </c>
      <c r="BD11" s="258" t="str">
        <f>IF(E12="","",VLOOKUP(C11,職員情報!$1:$1048576,19,FALSE))</f>
        <v/>
      </c>
      <c r="BE11" s="258" t="str">
        <f>IF(OR(BO11=2,BP11=1),"",VLOOKUP(B11,職員情報!$1:$1048576,9,FALSE))</f>
        <v/>
      </c>
      <c r="BF11" s="258" t="str">
        <f>IF(OR(BO11=2,BP11=1),"",VLOOKUP(B11,職員情報!$1:$1048576,10,FALSE))</f>
        <v/>
      </c>
      <c r="BG11" s="258">
        <f t="shared" ref="BG11" si="44">IF(OR(BO11=2,BP11=1),0,IF(J11="",0,IF(OR(I11="育部休",I11="介部休",I11="無休",I11="欠勤"),IF(AND(OR(J11&lt;M11,J11=M11),OR(N11&lt;J12,N11=J12)),J12-J11-(N11-M11),J12-J11),0)))</f>
        <v>0</v>
      </c>
      <c r="BH11" s="258" t="str">
        <f>IF(OR(BO11=2,BP11=1),"",VLOOKUP(B11,職員情報!$1:$1048576,12,FALSE))</f>
        <v/>
      </c>
      <c r="BI11" s="258" t="str">
        <f>IF(OR(BO11=2,BP11=1),"",VLOOKUP(B11,職員情報!$1:$1048576,13,FALSE))</f>
        <v/>
      </c>
      <c r="BJ11" s="258">
        <f t="shared" ref="BJ11" si="45">IF(OR(BO11=2,BP11=1),0,IF(L11="",0,IF(OR(K11="育部休",K11="介部休",K11="無休",K11="欠勤"),IF(AND(OR(L11&lt;M11,L11=M11),OR(N11&lt;L12,N11=L12)),L12-L11-(N11-M11),L12-L11),0)))</f>
        <v>0</v>
      </c>
      <c r="BK11" s="258">
        <f>IF(I11="育部休",0,IF(I11="介部休","",BG11))</f>
        <v>0</v>
      </c>
      <c r="BL11" s="258">
        <f>IF(K11="育部休",0,IF(K11="介部休","",BJ11))</f>
        <v>0</v>
      </c>
      <c r="BM11" s="317">
        <f>IF(AND(D11="",BG11&gt;0),0,IF(OR(BU11=1,D11&lt;VLOOKUP(B11,職員情報!$1:$1048576,10,FALSE)),BG11,IF(OR(I11="",J11&gt;VLOOKUP(B11,職員情報!$1:$1048576,2,FALSE)),0,BG11)))</f>
        <v>0</v>
      </c>
      <c r="BN11" s="258"/>
      <c r="BO11" s="319">
        <f>IF(AND(VLOOKUP(B11,職員情報!$1:$1048576,29,FALSE)=2,BP11="",BR11=""),2,"")</f>
        <v>2</v>
      </c>
      <c r="BP11" s="243" t="str">
        <f t="shared" ref="BP11" si="46">IF(AND(BQ11=1,BR11=""),1,"")</f>
        <v/>
      </c>
      <c r="BQ11" s="227" t="str">
        <f>IF(OR(WEEKDAY(A11)=1,AND(WEEKDAY(A11)=7,職員情報!$B$14=""),COUNTIF(休日!$A:$B,A11)=1,BW11=1),1,"")</f>
        <v/>
      </c>
      <c r="BR11" s="243" t="str">
        <f t="shared" ref="BR11" si="47">IF(COUNTIF(V12,"*振替*")+COUNTIF(V12,"*変更*"),1,"")</f>
        <v/>
      </c>
      <c r="BS11" s="243">
        <f t="shared" ref="BS11" si="48">IF((OR(D11="年休",D11="特休",D11="病休",D11="有休",D11="職専免",D11="出張",D11="年休等",D11="在宅勤務",D12="年休",D12="特休",D12="病休",D12="有休",D12="職専免",D12="出張",D12="年休等",D12="在宅勤務")),1,0)</f>
        <v>0</v>
      </c>
      <c r="BT11" s="243">
        <f>IF((OR(D11="無休",D11="欠勤",D12="無休",D12="欠勤")),1,0)</f>
        <v>0</v>
      </c>
      <c r="BU11" s="243">
        <f>IF(AND(BS11=0,BT11=0),0,1)</f>
        <v>0</v>
      </c>
      <c r="BV11" s="243"/>
      <c r="BW11" s="243">
        <f>IF(D11="振替",1,0)</f>
        <v>0</v>
      </c>
      <c r="BX11" s="243"/>
      <c r="BY11" s="243"/>
      <c r="BZ11" s="243"/>
      <c r="CA11" s="243">
        <f>IF((OR(D11="年休",D11="特休",D11="病休",D11="有休",D11="無休",D11="欠勤",D11="職専免",D11="出張",D11="振替",D12="年休",D12="特休",D12="病休",D12="有休",D12="無休",D12="欠勤",D12="職専免",D12="出張",D12="振替")),1,0)</f>
        <v>0</v>
      </c>
      <c r="CB11" s="243">
        <f t="shared" ref="CB11" si="49">IF((OR(BP11=1,CA11=1)),1,0)</f>
        <v>0</v>
      </c>
      <c r="CC11" s="315">
        <f>IF(V11="",1,0)</f>
        <v>1</v>
      </c>
      <c r="CD11" s="316"/>
      <c r="CE11" s="243">
        <f t="shared" ref="CE11" si="50">IF(COUNTIFS(V11,"*半日勤務*")+COUNTIFS(V12,"*半日勤務*"),1,0)</f>
        <v>0</v>
      </c>
      <c r="CF11" s="309">
        <f>VLOOKUP(B11,職員情報!$1:$1048576,21,FALSE)</f>
        <v>0</v>
      </c>
      <c r="CG11" s="311" t="str">
        <f>IF(AND(CF11&lt;TIME(1,0,0),D12&gt;0,E12&gt;0),"1:00","0:45")</f>
        <v>0:45</v>
      </c>
      <c r="CH11" s="313">
        <f t="shared" ref="CH11" si="51">IF(AK11&lt;=0,0,IF(AK11&lt;TIME(7,45,0),AK11,TIME(7,45,0)))</f>
        <v>0</v>
      </c>
      <c r="CI11" s="251">
        <f t="shared" ref="CI11" si="52">IF(AK11&gt;0,AK11-CH11-CL11,0)</f>
        <v>0</v>
      </c>
      <c r="CJ11" s="251">
        <f t="shared" ref="CJ11" si="53">IF(AK11&lt;=0,0,IF(F12=0,0,IF(AND(P11&gt;=TIME(7,45,0),F11&lt;TIME(5,0,0)),TIME(5,0,0)-F11,IF(AND(P11&gt;=TIME(7,45,0),G11&lt;TIME(5,0,0)),TIME(5,0,0)-G11,0))))</f>
        <v>0</v>
      </c>
      <c r="CK11" s="251">
        <f t="shared" ref="CK11" si="54">IF(F12="",0,IF(AND(P11&gt;=TIME(7,45,0),F12&gt;TIME(22,0,0)),F12-TIME(22,0,0),IF(G12="",0,IF(AND(P11&gt;=TIME(7,45,0),G12&gt;TIME(22,0,0)),G12-TIME(22,0,0),0))))</f>
        <v>0</v>
      </c>
      <c r="CL11" s="251">
        <f t="shared" ref="CL11" si="55">CJ11+CK11</f>
        <v>0</v>
      </c>
      <c r="CM11" s="253">
        <f>VLOOKUP(B11,職員情報!$1:$1048576,30,FALSE)</f>
        <v>0</v>
      </c>
      <c r="CN11" s="229">
        <f>CN9+SUM(P11:T11)</f>
        <v>0</v>
      </c>
      <c r="CO11" s="229">
        <f>CO9+SUM(P11:T11)</f>
        <v>0</v>
      </c>
    </row>
    <row r="12" spans="1:93" ht="15.95" customHeight="1">
      <c r="A12" s="355"/>
      <c r="B12" s="352"/>
      <c r="C12" s="80" t="str">
        <f>IF(OR(BO11=2,BP11=1),"",VLOOKUP(B11,職員情報!$1:$1048576,3,FALSE))</f>
        <v/>
      </c>
      <c r="D12" s="131"/>
      <c r="E12" s="134"/>
      <c r="F12" s="164" t="str">
        <f t="shared" ref="F12" si="56">IFERROR(IF(AND(BO11=2,D12=0),"",IF(AND(BO11=2,C12=""),D12,IF(AND(BP11=1,D12=0),"",IF(AND(BP11=1,C12=""),D12,IF(AND(AE11=1,C11&gt;D12),D12,IF(AND(BO11=2,C11&gt;D11),D12,IF(AND(BP11=1,C11&gt;D11,C11&gt;D12),D12,IF(AND(BP11=1,C11&gt;D11,C11&lt;D12),C11,IF(AND(BO11=2,C11=D11),"",IF(AND(BP11=1,C11=D11),"",IF(AE11,C11,""))))))))))),"")</f>
        <v/>
      </c>
      <c r="G12" s="123" t="str">
        <f>IF(AND(BP11=1,CE11=0,E12&gt;0),E12,IF(AND(BO11=2,E12&gt;0),E12,IF(AND(C11="",C12=""),"",IF(C11&gt;=G11,C11,IF(AND(AG11&gt;0,D12&lt;C12),E12,IF(AND(C11="",C12=""),"",IF(AND(AG11&gt;0,D12&gt;C12),D12,"")))))))</f>
        <v/>
      </c>
      <c r="H12" s="124" t="str">
        <f t="shared" ref="H12" si="57">IF(H11="","",E12)</f>
        <v/>
      </c>
      <c r="I12" s="344"/>
      <c r="J12" s="137" t="str">
        <f>IF(OR(BB11="育部休",BB11="介部休"),IF(BU11=1,"",IF(OR(D11="",D11=BF11),BF11,IF(AND(BE11&lt;D11,D11&lt;BF11),D11,""))),"")</f>
        <v/>
      </c>
      <c r="K12" s="346"/>
      <c r="L12" s="81" t="str">
        <f>IF(OR(BB11="育部休",BB11="介部休"),IF(BU11=1,"",IF(OR(D12="",AND(BH11&lt;D12,D12&lt;BI11),D12=BH11),BI11,"")),"")</f>
        <v/>
      </c>
      <c r="M12" s="353"/>
      <c r="N12" s="354"/>
      <c r="O12" s="336"/>
      <c r="P12" s="232"/>
      <c r="Q12" s="338"/>
      <c r="R12" s="338"/>
      <c r="S12" s="338"/>
      <c r="T12" s="338"/>
      <c r="U12" s="329"/>
      <c r="V12" s="255"/>
      <c r="W12" s="256"/>
      <c r="X12" s="256"/>
      <c r="Y12" s="256"/>
      <c r="Z12" s="256"/>
      <c r="AA12" s="256"/>
      <c r="AB12" s="257"/>
      <c r="AC12" s="333"/>
      <c r="AD12" s="323"/>
      <c r="AE12" s="334"/>
      <c r="AF12" s="258"/>
      <c r="AG12" s="325"/>
      <c r="AH12" s="319"/>
      <c r="AI12" s="319"/>
      <c r="AJ12" s="319"/>
      <c r="AK12" s="327"/>
      <c r="AL12" s="258"/>
      <c r="AM12" s="323"/>
      <c r="AN12" s="258"/>
      <c r="AO12" s="320"/>
      <c r="AP12" s="319"/>
      <c r="AQ12" s="258"/>
      <c r="AR12" s="320"/>
      <c r="AS12" s="320"/>
      <c r="AT12" s="319"/>
      <c r="AU12" s="322"/>
      <c r="AV12" s="260">
        <f t="shared" si="16"/>
        <v>0</v>
      </c>
      <c r="AW12" s="260"/>
      <c r="AX12" s="260"/>
      <c r="AY12" s="260"/>
      <c r="AZ12" s="260"/>
      <c r="BA12" s="259"/>
      <c r="BB12" s="259"/>
      <c r="BC12" s="259"/>
      <c r="BD12" s="259"/>
      <c r="BE12" s="259"/>
      <c r="BF12" s="259"/>
      <c r="BG12" s="259"/>
      <c r="BH12" s="259"/>
      <c r="BI12" s="259"/>
      <c r="BJ12" s="258"/>
      <c r="BK12" s="259"/>
      <c r="BL12" s="259"/>
      <c r="BM12" s="318"/>
      <c r="BN12" s="258"/>
      <c r="BO12" s="319"/>
      <c r="BP12" s="243"/>
      <c r="BQ12" s="227"/>
      <c r="BR12" s="243"/>
      <c r="BS12" s="243"/>
      <c r="BT12" s="243"/>
      <c r="BU12" s="241"/>
      <c r="BV12" s="243"/>
      <c r="BW12" s="243"/>
      <c r="BX12" s="243"/>
      <c r="BY12" s="243"/>
      <c r="BZ12" s="243"/>
      <c r="CA12" s="243"/>
      <c r="CB12" s="243"/>
      <c r="CC12" s="315"/>
      <c r="CD12" s="316"/>
      <c r="CE12" s="243"/>
      <c r="CF12" s="310"/>
      <c r="CG12" s="312"/>
      <c r="CH12" s="314"/>
      <c r="CI12" s="252"/>
      <c r="CJ12" s="252"/>
      <c r="CK12" s="252"/>
      <c r="CL12" s="252"/>
      <c r="CM12" s="254"/>
      <c r="CN12" s="230"/>
      <c r="CO12" s="230"/>
    </row>
    <row r="13" spans="1:93" ht="15.95" customHeight="1">
      <c r="A13" s="339">
        <f t="shared" ref="A13" si="58">A11+1</f>
        <v>45233</v>
      </c>
      <c r="B13" s="341" t="str">
        <f t="shared" ref="B13" si="59">TEXT(A13,"aaa")</f>
        <v>金</v>
      </c>
      <c r="C13" s="78" t="str">
        <f>IF(OR(BO13=2,BP13=1),"",VLOOKUP(B13,職員情報!$1:$1048576,2,FALSE))</f>
        <v/>
      </c>
      <c r="D13" s="132"/>
      <c r="E13" s="79"/>
      <c r="F13" s="153" t="str">
        <f t="shared" ref="F13" si="60">IF(AND(BO33=1,D14=0),"",IF(AND(BO6=1,C13=""),D13,IF(AND(BO13=2,C13&gt;D13),D13,IF(AND(BO13=2,C13=D13),"",IF(AND(BP13=1,D14=0),"",IF(AND(BP13=1,C13=""),D13,IF(AND(BP13=1,C13&gt;D13),D13,IF(AND(BP13=1,C13=D13),"",IF(AE13=1,D13,"")))))))))</f>
        <v/>
      </c>
      <c r="G13" s="121" t="str">
        <f t="shared" si="19"/>
        <v/>
      </c>
      <c r="H13" s="122" t="str">
        <f t="shared" ref="H13" si="61">IF(AND(AG13&gt;0,C13&gt;=G14),C14,IF(E13=C13,"",IF(AND(AG13&gt;0,C14&gt;G13),"",IF(AND(AG13&gt;0,D14&gt;0,E13-D14&gt;0),E13,IF(AND(AG13&gt;0,E13&gt;0),C14,"")))))</f>
        <v/>
      </c>
      <c r="I13" s="343" t="str">
        <f t="shared" ref="I13" si="62">IF(BB13="","",IF(J13="","",BB13))</f>
        <v/>
      </c>
      <c r="J13" s="77" t="str">
        <f>IF(OR(BB13="育部休",BB13="介部休"),IF(BU13=1,"",IF(OR(D13="",AND(BE13&lt;D13,D13&lt;BF13),D13=BF13),BE13,"")),"")</f>
        <v/>
      </c>
      <c r="K13" s="345" t="str">
        <f t="shared" ref="K13" si="63">IF(BB13="","",IF(L13="","",BB13))</f>
        <v/>
      </c>
      <c r="L13" s="79" t="str">
        <f>IF(OR(BB13="育部休",BB13="介部休"),IF(BU13=1,"",IF(OR(D14="",D14=BH13),BH13,IF(AND(BH13&lt;D14,D14&lt;BI13),D14,""))),"")</f>
        <v/>
      </c>
      <c r="M13" s="347" t="str">
        <f>IF(BP13=1,"",VLOOKUP(B13,職員情報!$1:$1048576,4,FALSE))</f>
        <v/>
      </c>
      <c r="N13" s="349" t="str">
        <f>IF(BP13=1,"",VLOOKUP(B13,職員情報!$1:$1048576,5,FALSE))</f>
        <v/>
      </c>
      <c r="O13" s="335">
        <f>IFERROR(IF(AND(BR13=1,(C14-C13)&gt;=TIME(8,45,0)),"1:00",IF(AND(BR13=1,(C14-C13)&gt;TIME(6,0,0)),"0:45",IF(AND(BR13=1,(C14-C13)&lt;=TIME(6,0,0)),"0:00",IF(BP13=1,"0:00",N13-M13)))),0)</f>
        <v>0</v>
      </c>
      <c r="P13" s="231"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IF(BP13=1,"",VLOOKUP(B13,[1]職員情報!$1:$1048576,27,FALSE))</f>
        <v/>
      </c>
      <c r="V13" s="330"/>
      <c r="W13" s="331"/>
      <c r="X13" s="331"/>
      <c r="Y13" s="331"/>
      <c r="Z13" s="331"/>
      <c r="AA13" s="331"/>
      <c r="AB13" s="332"/>
      <c r="AC13" s="333"/>
      <c r="AD13" s="323" t="str">
        <f t="shared" ref="AD13" si="64">IFERROR(IF(CM13=1,C14-C13,IF(C13="","",C14-C13-O13)),"×")</f>
        <v/>
      </c>
      <c r="AE13" s="334" t="str">
        <f t="shared" ref="AE13" si="65">IF(CB13=1,"",IF(BO13=2,"",IF(D14=0,"",IF(D13=C13,"",IF(AND(D13&gt;=0,D13-C13&lt;0),1,"")))))</f>
        <v/>
      </c>
      <c r="AF13" s="258">
        <f t="shared" ref="AF13" si="66">IF(C13="",0,IF(AND(D13&lt;C13,D14&lt;C13),D14-D13,IF(D13&lt;C13,C13-D13,0)))</f>
        <v>0</v>
      </c>
      <c r="AG13" s="320">
        <f t="shared" ref="AG13" si="67">IF(D14="",0,IF(AND(D14&lt;C14,E14&gt;C14),E14-C14,IF(AND(OR(D14&gt;C14,D14=C14),E14&gt;D14),D14-C14+E14-E13,IF(AND(OR(D14&gt;C14,D14=C14),E14=""),D14-C14,0))))</f>
        <v>0</v>
      </c>
      <c r="AH13" s="258">
        <f>IFERROR(F14-F13,0)</f>
        <v>0</v>
      </c>
      <c r="AI13" s="258">
        <f>IFERROR(G14-G13,0)</f>
        <v>0</v>
      </c>
      <c r="AJ13" s="258">
        <f>IFERROR(H14-H13,0)</f>
        <v>0</v>
      </c>
      <c r="AK13" s="326">
        <f>IFERROR(IF(AND(C13="",BP13=1),AH13+AI13+AJ13,(IF(AND(C13="",BO13=2),AH13+AI13+AJ13-O13,AH13+AI13+AJ13))),0)</f>
        <v>0</v>
      </c>
      <c r="AL13" s="258">
        <f t="shared" ref="AL13" si="68">IF(AD13&gt;=TIME(7,45,0),0,IF(C13="",0,IF((AD13+AK13)&lt;TIME(7,45,0),AK13,"7:45"-AD13)))</f>
        <v>0</v>
      </c>
      <c r="AM13" s="323">
        <f t="shared" ref="AM13" si="69">IF(AK13&lt;=(AL13+AN13),0,AK13-AL13-AP13)</f>
        <v>0</v>
      </c>
      <c r="AN13" s="258">
        <f>IF(BP13=1,0,IF(F14=0,0,IF(AND(F13&lt;TIME(5,0,0),F14&lt;TIME(5,0,0)),F14-F13,IF(F13&lt;TIME(5,0,0),TIME(5,0,0)-F13,0))))</f>
        <v>0</v>
      </c>
      <c r="AO13" s="324">
        <f t="shared" ref="AO13" si="70">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58">
        <f t="shared" ref="AP13" si="71">AN13+AO13</f>
        <v>0</v>
      </c>
      <c r="AQ13" s="258">
        <f t="shared" ref="AQ13" si="72">AK13-AT13</f>
        <v>0</v>
      </c>
      <c r="AR13" s="320">
        <f t="shared" ref="AR13" si="73">IF(BP13="",0,IF(F14=0,0,IF(F13&lt;TIME(5,0,0),TIME(5,0,0)-F13,IF(G13&lt;TIME(5,0,0),TIME(5,0,0)-G13,0))))</f>
        <v>0</v>
      </c>
      <c r="AS13" s="320">
        <f t="shared" ref="AS13" si="74">IF(BP13="",0,IF(F14="",0,IF(F14&gt;TIME(22,0,0),F14-TIME(22,0,0),IF(G14="",0,IF(G14&gt;TIME(22,0,0),G14-TIME(22,0,0),0)))))</f>
        <v>0</v>
      </c>
      <c r="AT13" s="258">
        <f t="shared" ref="AT13" si="75">AR13+AS13</f>
        <v>0</v>
      </c>
      <c r="AU13" s="321">
        <f t="shared" ref="AU13" si="76">IF(OR(AD13="",AD13="×"),0,IF(BT13=0,1,0))</f>
        <v>0</v>
      </c>
      <c r="AV13" s="258">
        <f t="shared" ref="AV13" si="77">IF(OR(AD13="",AD13="×"),0,IF(C13="",0,AD13-BG13-BJ13))</f>
        <v>0</v>
      </c>
      <c r="AW13" s="258" t="str">
        <f t="shared" ref="AW13" si="78">IFERROR(IF(AD13="","",AD13*BT13),0)</f>
        <v/>
      </c>
      <c r="AX13" s="258">
        <f t="shared" ref="AX13" si="79">IF(J14="",0,IF(AND(J13&lt;M13,J14&gt;N13),J14-J13-O13,J14-J13))</f>
        <v>0</v>
      </c>
      <c r="AY13" s="258">
        <f t="shared" ref="AY13" si="80">IF(L14="",0,IF(AND(L13&lt;M13,L14&gt;N13),L14-L13-O13,L14-L13))</f>
        <v>0</v>
      </c>
      <c r="AZ13" s="258">
        <f t="shared" ref="AZ13" si="81">IF(J14="",0,IF(I13="育部休",J14-J13,0))</f>
        <v>0</v>
      </c>
      <c r="BA13" s="258">
        <f t="shared" ref="BA13" si="82">IF(L14="",0,IF(K13="育部休",L14-L13,0))</f>
        <v>0</v>
      </c>
      <c r="BB13" s="258" t="str">
        <f>IF(C14="","",VLOOKUP(B13,職員情報!$1:$1048576,8,FALSE))</f>
        <v/>
      </c>
      <c r="BC13" s="258" t="str">
        <f t="shared" ref="BC13" si="83">IF(BB13="","",IF(AND(J13="",L13=""),"",IF(L13="","育部休"&amp;TEXT(J13,"h時mm分")&amp;"～"&amp;TEXT(J14,"h時mm分"),IF(J13="","育部休"&amp;TEXT(L13,"h時mm分")&amp;"～"&amp;TEXT(L14,"h時mm分"),"育部休"&amp;TEXT(J13,"h時mm分")&amp;"～"&amp;TEXT(J14,"h時mm分")&amp;"　"&amp;TEXT(L13,"h時mm分")&amp;"～"&amp;TEXT(L14,"h時mm分")))))</f>
        <v/>
      </c>
      <c r="BD13" s="258" t="str">
        <f>IF(E14="","",VLOOKUP(C13,職員情報!$1:$1048576,19,FALSE))</f>
        <v/>
      </c>
      <c r="BE13" s="258" t="str">
        <f>IF(OR(BO13=2,BP13=1),"",VLOOKUP(B13,職員情報!$1:$1048576,9,FALSE))</f>
        <v/>
      </c>
      <c r="BF13" s="258" t="str">
        <f>IF(OR(BO13=2,BP13=1),"",VLOOKUP(B13,職員情報!$1:$1048576,10,FALSE))</f>
        <v/>
      </c>
      <c r="BG13" s="258">
        <f>IF(OR(BO13=2,BP13=1),0,IF(J13="",0,IF(OR(I13="育部休",I13="介部休",I13="無休",I13="欠勤"),IF(AND(OR(J13&lt;M13,J13=M13),OR(N13&lt;J14,N13=J14)),J14-J13-(N13-M13),J14-J13),0)))</f>
        <v>0</v>
      </c>
      <c r="BH13" s="258" t="str">
        <f>IF(OR(BO13=2,BP13=1),"",VLOOKUP(B13,職員情報!$1:$1048576,12,FALSE))</f>
        <v/>
      </c>
      <c r="BI13" s="258" t="str">
        <f>IF(OR(BO13=2,BP13=1),"",VLOOKUP(B13,職員情報!$1:$1048576,13,FALSE))</f>
        <v/>
      </c>
      <c r="BJ13" s="258">
        <f t="shared" ref="BJ13" si="84">IF(OR(BO13=2,BP13=1),0,IF(L13="",0,IF(OR(K13="育部休",K13="介部休",K13="無休",K13="欠勤"),IF(AND(OR(L13&lt;M13,L13=M13),OR(N13&lt;L14,N13=L14)),L14-L13-(N13-M13),L14-L13),0)))</f>
        <v>0</v>
      </c>
      <c r="BK13" s="258">
        <f t="shared" ref="BK13" si="85">IF(I13="育部休",0,IF(I13="介部休","",BG13))</f>
        <v>0</v>
      </c>
      <c r="BL13" s="258">
        <f t="shared" ref="BL13" si="86">IF(K13="育部休",0,IF(K13="介部休","",BJ13))</f>
        <v>0</v>
      </c>
      <c r="BM13" s="317">
        <f>IF(AND(D13="",BG13&gt;0),0,IF(OR(BU13=1,D13&lt;VLOOKUP(B13,職員情報!$1:$1048576,10,FALSE)),BG13,IF(OR(I13="",J13&gt;VLOOKUP(B13,職員情報!$1:$1048576,2,FALSE)),0,BG13)))</f>
        <v>0</v>
      </c>
      <c r="BN13" s="215"/>
      <c r="BO13" s="319" t="str">
        <f>IF(AND(VLOOKUP(B13,職員情報!$1:$1048576,29,FALSE)=2,BP13="",BR13=""),2,"")</f>
        <v/>
      </c>
      <c r="BP13" s="243">
        <f t="shared" ref="BP13" si="87">IF(AND(BQ13=1,BR13=""),1,"")</f>
        <v>1</v>
      </c>
      <c r="BQ13" s="227">
        <f>IF(OR(WEEKDAY(A13)=1,AND(WEEKDAY(A13)=7,職員情報!$B$14=""),COUNTIF(休日!$A:$B,A13)=1,BW13=1),1,"")</f>
        <v>1</v>
      </c>
      <c r="BR13" s="243" t="str">
        <f t="shared" ref="BR13" si="88">IF(COUNTIF(V14,"*振替*")+COUNTIF(V14,"*変更*"),1,"")</f>
        <v/>
      </c>
      <c r="BS13" s="243">
        <f t="shared" ref="BS13" si="89">IF((OR(D13="年休",D13="特休",D13="病休",D13="有休",D13="職専免",D13="出張",D13="年休等",D13="在宅勤務",D14="年休",D14="特休",D14="病休",D14="有休",D14="職専免",D14="出張",D14="年休等",D14="在宅勤務")),1,0)</f>
        <v>0</v>
      </c>
      <c r="BT13" s="243">
        <f>IF((OR(D13="無休",D13="欠勤",D14="無休",D14="欠勤")),1,0)</f>
        <v>0</v>
      </c>
      <c r="BU13" s="243">
        <f t="shared" ref="BU13" si="90">IF(AND(BS13=0,BT13=0),0,1)</f>
        <v>0</v>
      </c>
      <c r="BV13" s="243"/>
      <c r="BW13" s="243">
        <f>IF(D13="振替",1,0)</f>
        <v>0</v>
      </c>
      <c r="BX13" s="243"/>
      <c r="BY13" s="243"/>
      <c r="BZ13" s="243"/>
      <c r="CA13" s="243">
        <f>IF((OR(D13="年休",D13="特休",D13="病休",D13="有休",D13="無休",D13="欠勤",D13="職専免",D13="出張",D13="振替",D14="年休",D14="特休",D14="病休",D14="有休",D14="無休",D14="欠勤",D14="職専免",D14="出張",D14="振替")),1,0)</f>
        <v>0</v>
      </c>
      <c r="CB13" s="243">
        <f t="shared" ref="CB13" si="91">IF((OR(BP13=1,CA13=1)),1,0)</f>
        <v>1</v>
      </c>
      <c r="CC13" s="315">
        <f>IF(V13="",1,0)</f>
        <v>1</v>
      </c>
      <c r="CD13" s="316"/>
      <c r="CE13" s="243">
        <f t="shared" ref="CE13" si="92">IF(COUNTIFS(V13,"*半日勤務*")+COUNTIFS(V14,"*半日勤務*"),1,0)</f>
        <v>0</v>
      </c>
      <c r="CF13" s="309">
        <f>VLOOKUP(B13,職員情報!$1:$1048576,21,FALSE)</f>
        <v>0</v>
      </c>
      <c r="CG13" s="311" t="str">
        <f>IF(AND(CF13&lt;TIME(1,0,0),D14&gt;0,E14&gt;0),"1:00","0:45")</f>
        <v>0:45</v>
      </c>
      <c r="CH13" s="313">
        <f t="shared" ref="CH13" si="93">IF(AK13&lt;=0,0,IF(AK13&lt;TIME(7,45,0),AK13,TIME(7,45,0)))</f>
        <v>0</v>
      </c>
      <c r="CI13" s="251">
        <f t="shared" ref="CI13" si="94">IF(AK13&gt;0,AK13-CH13-CL13,0)</f>
        <v>0</v>
      </c>
      <c r="CJ13" s="251">
        <f t="shared" ref="CJ13" si="95">IF(AK13&lt;=0,0,IF(F14=0,0,IF(AND(P13&gt;=TIME(7,45,0),F13&lt;TIME(5,0,0)),TIME(5,0,0)-F13,IF(AND(P13&gt;=TIME(7,45,0),G13&lt;TIME(5,0,0)),TIME(5,0,0)-G13,0))))</f>
        <v>0</v>
      </c>
      <c r="CK13" s="251">
        <f t="shared" ref="CK13" si="96">IF(F14="",0,IF(AND(P13&gt;=TIME(7,45,0),F14&gt;TIME(22,0,0)),F14-TIME(22,0,0),IF(G14="",0,IF(AND(P13&gt;=TIME(7,45,0),G14&gt;TIME(22,0,0)),G14-TIME(22,0,0),0))))</f>
        <v>0</v>
      </c>
      <c r="CL13" s="251">
        <f t="shared" ref="CL13" si="97">CJ13+CK13</f>
        <v>0</v>
      </c>
      <c r="CM13" s="253">
        <f>VLOOKUP(B13,職員情報!$1:$1048576,30,FALSE)</f>
        <v>0</v>
      </c>
      <c r="CN13" s="229">
        <f t="shared" ref="CN13" si="98">CN11+SUM(P13:T13)</f>
        <v>0</v>
      </c>
      <c r="CO13" s="229">
        <f t="shared" ref="CO13" si="99">CO11+SUM(P13:T13)</f>
        <v>0</v>
      </c>
    </row>
    <row r="14" spans="1:93" ht="15.95" customHeight="1">
      <c r="A14" s="355"/>
      <c r="B14" s="352"/>
      <c r="C14" s="80" t="str">
        <f>IF(OR(BO13=2,BP13=1),"",VLOOKUP(B13,職員情報!$1:$1048576,3,FALSE))</f>
        <v/>
      </c>
      <c r="D14" s="131"/>
      <c r="E14" s="134"/>
      <c r="F14" s="164" t="str">
        <f t="shared" ref="F14" si="100">IFERROR(IF(AND(BO13=2,D14=0),"",IF(AND(BO13=2,C14=""),D14,IF(AND(BP13=1,D14=0),"",IF(AND(BP13=1,C14=""),D14,IF(AND(AE13=1,C13&gt;D14),D14,IF(AND(BO13=2,C13&gt;D13),D14,IF(AND(BP13=1,C13&gt;D13,C13&gt;D14),D14,IF(AND(BP13=1,C13&gt;D13,C13&lt;D14),C13,IF(AND(BO13=2,C13=D13),"",IF(AND(BP13=1,C13=D13),"",IF(AE13,C13,""))))))))))),"")</f>
        <v/>
      </c>
      <c r="G14" s="123" t="str">
        <f t="shared" ref="G14" si="101">IF(AND(BP13=1,CE13=0,E14&gt;0),E14,IF(AND(BO13=2,E14&gt;0),E14,IF(AND(C13="",C14=""),"",IF(C13&gt;=G13,C13,IF(AND(AG13&gt;0,D14&lt;C14),E14,IF(AND(C13="",C14=""),"",IF(AND(AG13&gt;0,D14&gt;C14),D14,"")))))))</f>
        <v/>
      </c>
      <c r="H14" s="124" t="str">
        <f t="shared" ref="H14" si="102">IF(H13="","",E14)</f>
        <v/>
      </c>
      <c r="I14" s="344"/>
      <c r="J14" s="137" t="str">
        <f>IF(OR(BB13="育部休",BB13="介部休"),IF(BU13=1,"",IF(OR(D13="",D13=BF13),BF13,IF(AND(BE13&lt;D13,D13&lt;BF13),D13,""))),"")</f>
        <v/>
      </c>
      <c r="K14" s="346"/>
      <c r="L14" s="81" t="str">
        <f>IF(OR(BB13="育部休",BB13="介部休"),IF(BU13=1,"",IF(OR(D14="",AND(BH13&lt;D14,D14&lt;BI13),D14=BH13),BI13,"")),"")</f>
        <v/>
      </c>
      <c r="M14" s="353"/>
      <c r="N14" s="354"/>
      <c r="O14" s="336"/>
      <c r="P14" s="232"/>
      <c r="Q14" s="338"/>
      <c r="R14" s="338"/>
      <c r="S14" s="338"/>
      <c r="T14" s="338"/>
      <c r="U14" s="329"/>
      <c r="V14" s="255"/>
      <c r="W14" s="256"/>
      <c r="X14" s="256"/>
      <c r="Y14" s="256"/>
      <c r="Z14" s="256"/>
      <c r="AA14" s="256"/>
      <c r="AB14" s="257"/>
      <c r="AC14" s="333"/>
      <c r="AD14" s="323"/>
      <c r="AE14" s="334"/>
      <c r="AF14" s="258"/>
      <c r="AG14" s="325"/>
      <c r="AH14" s="319"/>
      <c r="AI14" s="319"/>
      <c r="AJ14" s="319"/>
      <c r="AK14" s="327"/>
      <c r="AL14" s="258"/>
      <c r="AM14" s="323"/>
      <c r="AN14" s="258"/>
      <c r="AO14" s="320"/>
      <c r="AP14" s="319"/>
      <c r="AQ14" s="258"/>
      <c r="AR14" s="320"/>
      <c r="AS14" s="320"/>
      <c r="AT14" s="319"/>
      <c r="AU14" s="322"/>
      <c r="AV14" s="260">
        <f t="shared" si="16"/>
        <v>0</v>
      </c>
      <c r="AW14" s="260"/>
      <c r="AX14" s="260"/>
      <c r="AY14" s="260"/>
      <c r="AZ14" s="260"/>
      <c r="BA14" s="259"/>
      <c r="BB14" s="259"/>
      <c r="BC14" s="259"/>
      <c r="BD14" s="259"/>
      <c r="BE14" s="259"/>
      <c r="BF14" s="259"/>
      <c r="BG14" s="259"/>
      <c r="BH14" s="259"/>
      <c r="BI14" s="259"/>
      <c r="BJ14" s="258"/>
      <c r="BK14" s="259"/>
      <c r="BL14" s="259"/>
      <c r="BM14" s="318"/>
      <c r="BN14" s="220"/>
      <c r="BO14" s="319"/>
      <c r="BP14" s="243"/>
      <c r="BQ14" s="227"/>
      <c r="BR14" s="243"/>
      <c r="BS14" s="243"/>
      <c r="BT14" s="243"/>
      <c r="BU14" s="241"/>
      <c r="BV14" s="243"/>
      <c r="BW14" s="243"/>
      <c r="BX14" s="243"/>
      <c r="BY14" s="243"/>
      <c r="BZ14" s="243"/>
      <c r="CA14" s="243"/>
      <c r="CB14" s="243"/>
      <c r="CC14" s="315"/>
      <c r="CD14" s="316"/>
      <c r="CE14" s="243"/>
      <c r="CF14" s="310"/>
      <c r="CG14" s="312"/>
      <c r="CH14" s="314"/>
      <c r="CI14" s="252"/>
      <c r="CJ14" s="252"/>
      <c r="CK14" s="252"/>
      <c r="CL14" s="252"/>
      <c r="CM14" s="254"/>
      <c r="CN14" s="230"/>
      <c r="CO14" s="230"/>
    </row>
    <row r="15" spans="1:93" ht="15.95" customHeight="1">
      <c r="A15" s="339">
        <f t="shared" ref="A15" si="103">A13+1</f>
        <v>45234</v>
      </c>
      <c r="B15" s="341" t="str">
        <f t="shared" ref="B15" si="104">TEXT(A15,"aaa")</f>
        <v>土</v>
      </c>
      <c r="C15" s="78" t="str">
        <f>IF(OR(BO15=2,BP15=1),"",VLOOKUP(B15,職員情報!$1:$1048576,2,FALSE))</f>
        <v/>
      </c>
      <c r="D15" s="132"/>
      <c r="E15" s="79"/>
      <c r="F15" s="153" t="str">
        <f t="shared" ref="F15" si="105">IF(AND(BO35=1,D16=0),"",IF(AND(BO8=1,C15=""),D15,IF(AND(BO15=2,C15&gt;D15),D15,IF(AND(BO15=2,C15=D15),"",IF(AND(BP15=1,D16=0),"",IF(AND(BP15=1,C15=""),D15,IF(AND(BP15=1,C15&gt;D15),D15,IF(AND(BP15=1,C15=D15),"",IF(AE15=1,D15,"")))))))))</f>
        <v/>
      </c>
      <c r="G15" s="121" t="str">
        <f t="shared" si="19"/>
        <v/>
      </c>
      <c r="H15" s="122" t="str">
        <f t="shared" ref="H15" si="106">IF(AND(AG15&gt;0,C15&gt;=G16),C16,IF(E15=C15,"",IF(AND(AG15&gt;0,C16&gt;G15),"",IF(AND(AG15&gt;0,D16&gt;0,E15-D16&gt;0),E15,IF(AND(AG15&gt;0,E15&gt;0),C16,"")))))</f>
        <v/>
      </c>
      <c r="I15" s="343" t="str">
        <f t="shared" ref="I15" si="107">IF(BB15="","",IF(J15="","",BB15))</f>
        <v/>
      </c>
      <c r="J15" s="77" t="str">
        <f>IF(OR(BB15="育部休",BB15="介部休"),IF(BU15=1,"",IF(OR(D15="",AND(BE15&lt;D15,D15&lt;BF15),D15=BF15),BE15,"")),"")</f>
        <v/>
      </c>
      <c r="K15" s="345" t="str">
        <f t="shared" ref="K15" si="108">IF(BB15="","",IF(L15="","",BB15))</f>
        <v/>
      </c>
      <c r="L15" s="79" t="str">
        <f>IF(OR(BB15="育部休",BB15="介部休"),IF(BU15=1,"",IF(OR(D16="",D16=BH15),BH15,IF(AND(BH15&lt;D16,D16&lt;BI15),D16,""))),"")</f>
        <v/>
      </c>
      <c r="M15" s="347" t="str">
        <f>IF(BP15=1,"",VLOOKUP(B15,職員情報!$1:$1048576,4,FALSE))</f>
        <v/>
      </c>
      <c r="N15" s="349" t="str">
        <f>IF(BP15=1,"",VLOOKUP(B15,職員情報!$1:$1048576,5,FALSE))</f>
        <v/>
      </c>
      <c r="O15" s="335">
        <f t="shared" ref="O15" si="109">IFERROR(IF(AND(BR15=1,(C16-C15)&gt;=TIME(8,45,0)),"1:00",IF(AND(BR15=1,(C16-C15)&gt;TIME(6,0,0)),"0:45",IF(AND(BR15=1,(C16-C15)&lt;=TIME(6,0,0)),"0:00",IF(BP15=1,"0:00",N15-M15)))),0)</f>
        <v>0</v>
      </c>
      <c r="P15" s="231"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IF(BP15=1,"",VLOOKUP(B15,[1]職員情報!$1:$1048576,27,FALSE))</f>
        <v/>
      </c>
      <c r="V15" s="330"/>
      <c r="W15" s="331"/>
      <c r="X15" s="331"/>
      <c r="Y15" s="331"/>
      <c r="Z15" s="331"/>
      <c r="AA15" s="331"/>
      <c r="AB15" s="332"/>
      <c r="AC15" s="333"/>
      <c r="AD15" s="323" t="str">
        <f t="shared" ref="AD15" si="110">IFERROR(IF(CM15=1,C16-C15,IF(C15="","",C16-C15-O15)),"×")</f>
        <v/>
      </c>
      <c r="AE15" s="334" t="str">
        <f t="shared" ref="AE15" si="111">IF(CB15=1,"",IF(BO15=2,"",IF(D16=0,"",IF(D15=C15,"",IF(AND(D15&gt;=0,D15-C15&lt;0),1,"")))))</f>
        <v/>
      </c>
      <c r="AF15" s="258">
        <f t="shared" ref="AF15" si="112">IF(C15="",0,IF(AND(D15&lt;C15,D16&lt;C15),D16-D15,IF(D15&lt;C15,C15-D15,0)))</f>
        <v>0</v>
      </c>
      <c r="AG15" s="320">
        <f t="shared" ref="AG15" si="113">IF(D16="",0,IF(AND(D16&lt;C16,E16&gt;C16),E16-C16,IF(AND(OR(D16&gt;C16,D16=C16),E16&gt;D16),D16-C16+E16-E15,IF(AND(OR(D16&gt;C16,D16=C16),E16=""),D16-C16,0))))</f>
        <v>0</v>
      </c>
      <c r="AH15" s="258">
        <f>IFERROR(F16-F15,0)</f>
        <v>0</v>
      </c>
      <c r="AI15" s="258">
        <f t="shared" ref="AI15" si="114">IFERROR(G16-G15,0)</f>
        <v>0</v>
      </c>
      <c r="AJ15" s="258">
        <f>IFERROR(H16-H15,0)</f>
        <v>0</v>
      </c>
      <c r="AK15" s="326">
        <f t="shared" ref="AK15" si="115">IFERROR(IF(AND(C15="",BP15=1),AH15+AI15+AJ15,(IF(AND(C15="",BO15=2),AH15+AI15+AJ15-O15,AH15+AI15+AJ15))),0)</f>
        <v>0</v>
      </c>
      <c r="AL15" s="258">
        <f t="shared" ref="AL15" si="116">IF(AD15&gt;=TIME(7,45,0),0,IF(C15="",0,IF((AD15+AK15)&lt;TIME(7,45,0),AK15,"7:45"-AD15)))</f>
        <v>0</v>
      </c>
      <c r="AM15" s="323">
        <f t="shared" ref="AM15" si="117">IF(AK15&lt;=(AL15+AN15),0,AK15-AL15-AP15)</f>
        <v>0</v>
      </c>
      <c r="AN15" s="258">
        <f>IF(BP15=1,0,IF(F16=0,0,IF(AND(F15&lt;TIME(5,0,0),F16&lt;TIME(5,0,0)),F16-F15,IF(F15&lt;TIME(5,0,0),TIME(5,0,0)-F15,0))))</f>
        <v>0</v>
      </c>
      <c r="AO15" s="324">
        <f t="shared" ref="AO15" si="118">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58">
        <f t="shared" ref="AP15" si="119">AN15+AO15</f>
        <v>0</v>
      </c>
      <c r="AQ15" s="258">
        <f t="shared" ref="AQ15" si="120">AK15-AT15</f>
        <v>0</v>
      </c>
      <c r="AR15" s="320">
        <f t="shared" ref="AR15" si="121">IF(BP15="",0,IF(F16=0,0,IF(F15&lt;TIME(5,0,0),TIME(5,0,0)-F15,IF(G15&lt;TIME(5,0,0),TIME(5,0,0)-G15,0))))</f>
        <v>0</v>
      </c>
      <c r="AS15" s="320">
        <f t="shared" ref="AS15" si="122">IF(BP15="",0,IF(F16="",0,IF(F16&gt;TIME(22,0,0),F16-TIME(22,0,0),IF(G16="",0,IF(G16&gt;TIME(22,0,0),G16-TIME(22,0,0),0)))))</f>
        <v>0</v>
      </c>
      <c r="AT15" s="258">
        <f t="shared" ref="AT15" si="123">AR15+AS15</f>
        <v>0</v>
      </c>
      <c r="AU15" s="321">
        <f>IF(OR(AD15="",AD15="×"),0,IF(BT15=0,1,0))</f>
        <v>0</v>
      </c>
      <c r="AV15" s="258">
        <f t="shared" ref="AV15" si="124">IF(OR(AD15="",AD15="×"),0,IF(C15="",0,AD15-BG15-BJ15))</f>
        <v>0</v>
      </c>
      <c r="AW15" s="258" t="str">
        <f t="shared" ref="AW15" si="125">IFERROR(IF(AD15="","",AD15*BT15),0)</f>
        <v/>
      </c>
      <c r="AX15" s="258">
        <f t="shared" ref="AX15" si="126">IF(J16="",0,IF(AND(J15&lt;M15,J16&gt;N15),J16-J15-O15,J16-J15))</f>
        <v>0</v>
      </c>
      <c r="AY15" s="258">
        <f t="shared" ref="AY15" si="127">IF(L16="",0,IF(AND(L15&lt;M15,L16&gt;N15),L16-L15-O15,L16-L15))</f>
        <v>0</v>
      </c>
      <c r="AZ15" s="258">
        <f t="shared" ref="AZ15" si="128">IF(J16="",0,IF(I15="育部休",J16-J15,0))</f>
        <v>0</v>
      </c>
      <c r="BA15" s="258">
        <f t="shared" ref="BA15" si="129">IF(L16="",0,IF(K15="育部休",L16-L15,0))</f>
        <v>0</v>
      </c>
      <c r="BB15" s="258" t="str">
        <f>IF(C16="","",VLOOKUP(B15,職員情報!$1:$1048576,8,FALSE))</f>
        <v/>
      </c>
      <c r="BC15" s="258" t="str">
        <f t="shared" ref="BC15" si="130">IF(BB15="","",IF(AND(J15="",L15=""),"",IF(L15="","育部休"&amp;TEXT(J15,"h時mm分")&amp;"～"&amp;TEXT(J16,"h時mm分"),IF(J15="","育部休"&amp;TEXT(L15,"h時mm分")&amp;"～"&amp;TEXT(L16,"h時mm分"),"育部休"&amp;TEXT(J15,"h時mm分")&amp;"～"&amp;TEXT(J16,"h時mm分")&amp;"　"&amp;TEXT(L15,"h時mm分")&amp;"～"&amp;TEXT(L16,"h時mm分")))))</f>
        <v/>
      </c>
      <c r="BD15" s="258" t="str">
        <f>IF(E16="","",VLOOKUP(C15,職員情報!$1:$1048576,19,FALSE))</f>
        <v/>
      </c>
      <c r="BE15" s="258" t="str">
        <f>IF(OR(BO15=2,BP15=1),"",VLOOKUP(B15,職員情報!$1:$1048576,9,FALSE))</f>
        <v/>
      </c>
      <c r="BF15" s="258" t="str">
        <f>IF(OR(BO15=2,BP15=1),"",VLOOKUP(B15,職員情報!$1:$1048576,10,FALSE))</f>
        <v/>
      </c>
      <c r="BG15" s="258">
        <f t="shared" ref="BG15" si="131">IF(OR(BO15=2,BP15=1),0,IF(J15="",0,IF(OR(I15="育部休",I15="介部休",I15="無休",I15="欠勤"),IF(AND(OR(J15&lt;M15,J15=M15),OR(N15&lt;J16,N15=J16)),J16-J15-(N15-M15),J16-J15),0)))</f>
        <v>0</v>
      </c>
      <c r="BH15" s="258" t="str">
        <f>IF(OR(BO15=2,BP15=1),"",VLOOKUP(B15,職員情報!$1:$1048576,12,FALSE))</f>
        <v/>
      </c>
      <c r="BI15" s="258" t="str">
        <f>IF(OR(BO15=2,BP15=1),"",VLOOKUP(B15,職員情報!$1:$1048576,13,FALSE))</f>
        <v/>
      </c>
      <c r="BJ15" s="258">
        <f t="shared" ref="BJ15" si="132">IF(OR(BO15=2,BP15=1),0,IF(L15="",0,IF(OR(K15="育部休",K15="介部休",K15="無休",K15="欠勤"),IF(AND(OR(L15&lt;M15,L15=M15),OR(N15&lt;L16,N15=L16)),L16-L15-(N15-M15),L16-L15),0)))</f>
        <v>0</v>
      </c>
      <c r="BK15" s="258">
        <f t="shared" ref="BK15" si="133">IF(I15="育部休",0,IF(I15="介部休","",BG15))</f>
        <v>0</v>
      </c>
      <c r="BL15" s="258">
        <f t="shared" ref="BL15" si="134">IF(K15="育部休",0,IF(K15="介部休","",BJ15))</f>
        <v>0</v>
      </c>
      <c r="BM15" s="317">
        <f>IF(AND(D15="",BG15&gt;0),0,IF(OR(BU15=1,D15&lt;VLOOKUP(B15,職員情報!$1:$1048576,10,FALSE)),BG15,IF(OR(I15="",J15&gt;VLOOKUP(B15,職員情報!$1:$1048576,2,FALSE)),0,BG15)))</f>
        <v>0</v>
      </c>
      <c r="BN15" s="215"/>
      <c r="BO15" s="319" t="str">
        <f>IF(AND(VLOOKUP(B15,職員情報!$1:$1048576,29,FALSE)=2,BP15="",BR15=""),2,"")</f>
        <v/>
      </c>
      <c r="BP15" s="243">
        <f t="shared" ref="BP15" si="135">IF(AND(BQ15=1,BR15=""),1,"")</f>
        <v>1</v>
      </c>
      <c r="BQ15" s="227">
        <f>IF(OR(WEEKDAY(A15)=1,AND(WEEKDAY(A15)=7,職員情報!$B$14=""),COUNTIF(休日!$A:$B,A15)=1,BW15=1),1,"")</f>
        <v>1</v>
      </c>
      <c r="BR15" s="243" t="str">
        <f t="shared" ref="BR15" si="136">IF(COUNTIF(V16,"*振替*")+COUNTIF(V16,"*変更*"),1,"")</f>
        <v/>
      </c>
      <c r="BS15" s="243">
        <f t="shared" ref="BS15" si="137">IF((OR(D15="年休",D15="特休",D15="病休",D15="有休",D15="職専免",D15="出張",D15="年休等",D15="在宅勤務",D16="年休",D16="特休",D16="病休",D16="有休",D16="職専免",D16="出張",D16="年休等",D16="在宅勤務")),1,0)</f>
        <v>0</v>
      </c>
      <c r="BT15" s="243">
        <f>IF((OR(D15="無休",D15="欠勤",D16="無休",D16="欠勤")),1,0)</f>
        <v>0</v>
      </c>
      <c r="BU15" s="243">
        <f t="shared" ref="BU15" si="138">IF(AND(BS15=0,BT15=0),0,1)</f>
        <v>0</v>
      </c>
      <c r="BV15" s="243"/>
      <c r="BW15" s="243">
        <f>IF(D15="振替",1,0)</f>
        <v>0</v>
      </c>
      <c r="BX15" s="243"/>
      <c r="BY15" s="243"/>
      <c r="BZ15" s="243"/>
      <c r="CA15" s="243">
        <f>IF((OR(D15="年休",D15="特休",D15="病休",D15="有休",D15="無休",D15="欠勤",D15="職専免",D15="出張",D15="振替",D16="年休",D16="特休",D16="病休",D16="有休",D16="無休",D16="欠勤",D16="職専免",D16="出張",D16="振替")),1,0)</f>
        <v>0</v>
      </c>
      <c r="CB15" s="243">
        <f t="shared" ref="CB15" si="139">IF((OR(BP15=1,CA15=1)),1,0)</f>
        <v>1</v>
      </c>
      <c r="CC15" s="315">
        <f>IF(V15="",1,0)</f>
        <v>1</v>
      </c>
      <c r="CD15" s="316"/>
      <c r="CE15" s="243">
        <f t="shared" ref="CE15" si="140">IF(COUNTIFS(V15,"*半日勤務*")+COUNTIFS(V16,"*半日勤務*"),1,0)</f>
        <v>0</v>
      </c>
      <c r="CF15" s="309">
        <f>VLOOKUP(B15,職員情報!$1:$1048576,21,FALSE)</f>
        <v>0</v>
      </c>
      <c r="CG15" s="311" t="str">
        <f>IF(AND(CF15&lt;TIME(1,0,0),D16&gt;0,E16&gt;0),"1:00","0:45")</f>
        <v>0:45</v>
      </c>
      <c r="CH15" s="313">
        <f t="shared" ref="CH15" si="141">IF(AK15&lt;=0,0,IF(AK15&lt;TIME(7,45,0),AK15,TIME(7,45,0)))</f>
        <v>0</v>
      </c>
      <c r="CI15" s="251">
        <f t="shared" ref="CI15" si="142">IF(AK15&gt;0,AK15-CH15-CL15,0)</f>
        <v>0</v>
      </c>
      <c r="CJ15" s="251">
        <f t="shared" ref="CJ15" si="143">IF(AK15&lt;=0,0,IF(F16=0,0,IF(AND(P15&gt;=TIME(7,45,0),F15&lt;TIME(5,0,0)),TIME(5,0,0)-F15,IF(AND(P15&gt;=TIME(7,45,0),G15&lt;TIME(5,0,0)),TIME(5,0,0)-G15,0))))</f>
        <v>0</v>
      </c>
      <c r="CK15" s="251">
        <f t="shared" ref="CK15" si="144">IF(F16="",0,IF(AND(P15&gt;=TIME(7,45,0),F16&gt;TIME(22,0,0)),F16-TIME(22,0,0),IF(G16="",0,IF(AND(P15&gt;=TIME(7,45,0),G16&gt;TIME(22,0,0)),G16-TIME(22,0,0),0))))</f>
        <v>0</v>
      </c>
      <c r="CL15" s="251">
        <f t="shared" ref="CL15" si="145">CJ15+CK15</f>
        <v>0</v>
      </c>
      <c r="CM15" s="253">
        <f>VLOOKUP(B15,職員情報!$1:$1048576,30,FALSE)</f>
        <v>0</v>
      </c>
      <c r="CN15" s="229">
        <f t="shared" ref="CN15" si="146">CN13+SUM(P15:T15)</f>
        <v>0</v>
      </c>
      <c r="CO15" s="229">
        <f t="shared" ref="CO15" si="147">CO13+SUM(P15:T15)</f>
        <v>0</v>
      </c>
    </row>
    <row r="16" spans="1:93" ht="15.95" customHeight="1">
      <c r="A16" s="355"/>
      <c r="B16" s="352"/>
      <c r="C16" s="80" t="str">
        <f>IF(OR(BO15=2,BP15=1),"",VLOOKUP(B15,職員情報!$1:$1048576,3,FALSE))</f>
        <v/>
      </c>
      <c r="D16" s="133"/>
      <c r="E16" s="81"/>
      <c r="F16" s="164" t="str">
        <f>IFERROR(IF(AND(BO15=2,D16=0),"",IF(AND(BO15=2,C16=""),D16,IF(AND(BP15=1,D16=0),"",IF(AND(BP15=1,C16=""),D16,IF(AND(AE15=1,C15&gt;D16),D16,IF(AND(BO15=2,C15&gt;D15),D16,IF(AND(BP15=1,C15&gt;D15,C15&gt;D16),D16,IF(AND(BP15=1,C15&gt;D15,C15&lt;D16),C15,IF(AND(BO15=2,C15=D15),"",IF(AND(BP15=1,C15=D15),"",IF(AE15,C15,""))))))))))),"")</f>
        <v/>
      </c>
      <c r="G16" s="123" t="str">
        <f t="shared" ref="G16" si="148">IF(AND(BP15=1,CE15=0,E16&gt;0),E16,IF(AND(BO15=2,E16&gt;0),E16,IF(AND(C15="",C16=""),"",IF(C15&gt;=G15,C15,IF(AND(AG15&gt;0,D16&lt;C16),E16,IF(AND(C15="",C16=""),"",IF(AND(AG15&gt;0,D16&gt;C16),D16,"")))))))</f>
        <v/>
      </c>
      <c r="H16" s="124" t="str">
        <f t="shared" ref="H16" si="149">IF(H15="","",E16)</f>
        <v/>
      </c>
      <c r="I16" s="344"/>
      <c r="J16" s="137" t="str">
        <f>IF(OR(BB15="育部休",BB15="介部休"),IF(BU15=1,"",IF(OR(D15="",D15=BF15),BF15,IF(AND(BE15&lt;D15,D15&lt;BF15),D15,""))),"")</f>
        <v/>
      </c>
      <c r="K16" s="346"/>
      <c r="L16" s="81" t="str">
        <f>IF(OR(BB15="育部休",BB15="介部休"),IF(BU15=1,"",IF(OR(D16="",AND(BH15&lt;D16,D16&lt;BI15),D16=BH15),BI15,"")),"")</f>
        <v/>
      </c>
      <c r="M16" s="353"/>
      <c r="N16" s="354"/>
      <c r="O16" s="336"/>
      <c r="P16" s="232"/>
      <c r="Q16" s="338"/>
      <c r="R16" s="338"/>
      <c r="S16" s="338"/>
      <c r="T16" s="338"/>
      <c r="U16" s="329"/>
      <c r="V16" s="255"/>
      <c r="W16" s="256"/>
      <c r="X16" s="256"/>
      <c r="Y16" s="256"/>
      <c r="Z16" s="256"/>
      <c r="AA16" s="256"/>
      <c r="AB16" s="257"/>
      <c r="AC16" s="333"/>
      <c r="AD16" s="323"/>
      <c r="AE16" s="334"/>
      <c r="AF16" s="258"/>
      <c r="AG16" s="325"/>
      <c r="AH16" s="319"/>
      <c r="AI16" s="319"/>
      <c r="AJ16" s="319"/>
      <c r="AK16" s="327"/>
      <c r="AL16" s="258"/>
      <c r="AM16" s="323"/>
      <c r="AN16" s="258"/>
      <c r="AO16" s="320"/>
      <c r="AP16" s="319"/>
      <c r="AQ16" s="258"/>
      <c r="AR16" s="320"/>
      <c r="AS16" s="320"/>
      <c r="AT16" s="319"/>
      <c r="AU16" s="322"/>
      <c r="AV16" s="260">
        <f t="shared" si="16"/>
        <v>0</v>
      </c>
      <c r="AW16" s="260"/>
      <c r="AX16" s="260"/>
      <c r="AY16" s="260"/>
      <c r="AZ16" s="260"/>
      <c r="BA16" s="259"/>
      <c r="BB16" s="259"/>
      <c r="BC16" s="259"/>
      <c r="BD16" s="259"/>
      <c r="BE16" s="259"/>
      <c r="BF16" s="259"/>
      <c r="BG16" s="259"/>
      <c r="BH16" s="259"/>
      <c r="BI16" s="259"/>
      <c r="BJ16" s="258"/>
      <c r="BK16" s="259"/>
      <c r="BL16" s="259"/>
      <c r="BM16" s="318"/>
      <c r="BN16" s="220"/>
      <c r="BO16" s="319"/>
      <c r="BP16" s="243"/>
      <c r="BQ16" s="227"/>
      <c r="BR16" s="243"/>
      <c r="BS16" s="243"/>
      <c r="BT16" s="243"/>
      <c r="BU16" s="241"/>
      <c r="BV16" s="243"/>
      <c r="BW16" s="243"/>
      <c r="BX16" s="243"/>
      <c r="BY16" s="243"/>
      <c r="BZ16" s="243"/>
      <c r="CA16" s="243"/>
      <c r="CB16" s="243"/>
      <c r="CC16" s="315"/>
      <c r="CD16" s="316"/>
      <c r="CE16" s="243"/>
      <c r="CF16" s="310"/>
      <c r="CG16" s="312"/>
      <c r="CH16" s="314"/>
      <c r="CI16" s="252"/>
      <c r="CJ16" s="252"/>
      <c r="CK16" s="252"/>
      <c r="CL16" s="252"/>
      <c r="CM16" s="254"/>
      <c r="CN16" s="230"/>
      <c r="CO16" s="230"/>
    </row>
    <row r="17" spans="1:93" ht="15.95" customHeight="1">
      <c r="A17" s="339">
        <f t="shared" ref="A17" si="150">A15+1</f>
        <v>45235</v>
      </c>
      <c r="B17" s="341" t="str">
        <f t="shared" ref="B17" si="151">TEXT(A17,"aaa")</f>
        <v>日</v>
      </c>
      <c r="C17" s="78" t="str">
        <f>IF(OR(BO17=2,BP17=1),"",VLOOKUP(B17,職員情報!$1:$1048576,2,FALSE))</f>
        <v/>
      </c>
      <c r="D17" s="132"/>
      <c r="E17" s="79"/>
      <c r="F17" s="153" t="str">
        <f t="shared" ref="F17" si="152">IF(AND(BO37=1,D18=0),"",IF(AND(BO10=1,C17=""),D17,IF(AND(BO17=2,C17&gt;D17),D17,IF(AND(BO17=2,C17=D17),"",IF(AND(BP17=1,D18=0),"",IF(AND(BP17=1,C17=""),D17,IF(AND(BP17=1,C17&gt;D17),D17,IF(AND(BP17=1,C17=D17),"",IF(AE17=1,D17,"")))))))))</f>
        <v/>
      </c>
      <c r="G17" s="121" t="str">
        <f t="shared" si="19"/>
        <v/>
      </c>
      <c r="H17" s="122" t="str">
        <f t="shared" ref="H17" si="153">IF(AND(AG17&gt;0,C17&gt;=G18),C18,IF(E17=C17,"",IF(AND(AG17&gt;0,C18&gt;G17),"",IF(AND(AG17&gt;0,D18&gt;0,E17-D18&gt;0),E17,IF(AND(AG17&gt;0,E17&gt;0),C18,"")))))</f>
        <v/>
      </c>
      <c r="I17" s="343" t="str">
        <f t="shared" ref="I17" si="154">IF(BB17="","",IF(J17="","",BB17))</f>
        <v/>
      </c>
      <c r="J17" s="77" t="str">
        <f>IF(OR(BB17="育部休",BB17="介部休"),IF(BU17=1,"",IF(OR(D17="",AND(BE17&lt;D17,D17&lt;BF17),D17=BF17),BE17,"")),"")</f>
        <v/>
      </c>
      <c r="K17" s="345" t="str">
        <f t="shared" ref="K17" si="155">IF(BB17="","",IF(L17="","",BB17))</f>
        <v/>
      </c>
      <c r="L17" s="79" t="str">
        <f>IF(OR(BB17="育部休",BB17="介部休"),IF(BU17=1,"",IF(OR(D18="",D18=BH17),BH17,IF(AND(BH17&lt;D18,D18&lt;BI17),D18,""))),"")</f>
        <v/>
      </c>
      <c r="M17" s="347" t="str">
        <f>IF(BP17=1,"",VLOOKUP(B17,職員情報!$1:$1048576,4,FALSE))</f>
        <v/>
      </c>
      <c r="N17" s="349" t="str">
        <f>IF(BP17=1,"",VLOOKUP(B17,職員情報!$1:$1048576,5,FALSE))</f>
        <v/>
      </c>
      <c r="O17" s="335">
        <f t="shared" ref="O17" si="156">IFERROR(IF(AND(BR17=1,(C18-C17)&gt;=TIME(8,45,0)),"1:00",IF(AND(BR17=1,(C18-C17)&gt;TIME(6,0,0)),"0:45",IF(AND(BR17=1,(C18-C17)&lt;=TIME(6,0,0)),"0:00",IF(BP17=1,"0:00",N17-M17)))),0)</f>
        <v>0</v>
      </c>
      <c r="P17" s="231"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IF(BP17=1,"",VLOOKUP(B17,[1]職員情報!$1:$1048576,27,FALSE))</f>
        <v/>
      </c>
      <c r="V17" s="330"/>
      <c r="W17" s="331"/>
      <c r="X17" s="331"/>
      <c r="Y17" s="331"/>
      <c r="Z17" s="331"/>
      <c r="AA17" s="331"/>
      <c r="AB17" s="332"/>
      <c r="AC17" s="333"/>
      <c r="AD17" s="323" t="str">
        <f t="shared" ref="AD17" si="157">IFERROR(IF(CM17=1,C18-C17,IF(C17="","",C18-C17-O17)),"×")</f>
        <v/>
      </c>
      <c r="AE17" s="334" t="str">
        <f t="shared" ref="AE17" si="158">IF(CB17=1,"",IF(BO17=2,"",IF(D18=0,"",IF(D17=C17,"",IF(AND(D17&gt;=0,D17-C17&lt;0),1,"")))))</f>
        <v/>
      </c>
      <c r="AF17" s="258">
        <f t="shared" ref="AF17" si="159">IF(C17="",0,IF(AND(D17&lt;C17,D18&lt;C17),D18-D17,IF(D17&lt;C17,C17-D17,0)))</f>
        <v>0</v>
      </c>
      <c r="AG17" s="320">
        <f t="shared" ref="AG17" si="160">IF(D18="",0,IF(AND(D18&lt;C18,E18&gt;C18),E18-C18,IF(AND(OR(D18&gt;C18,D18=C18),E18&gt;D18),D18-C18+E18-E17,IF(AND(OR(D18&gt;C18,D18=C18),E18=""),D18-C18,0))))</f>
        <v>0</v>
      </c>
      <c r="AH17" s="258">
        <f>IFERROR(F18-F17,0)</f>
        <v>0</v>
      </c>
      <c r="AI17" s="258">
        <f t="shared" ref="AI17" si="161">IFERROR(G18-G17,0)</f>
        <v>0</v>
      </c>
      <c r="AJ17" s="258">
        <f>IFERROR(H18-H17,0)</f>
        <v>0</v>
      </c>
      <c r="AK17" s="326">
        <f t="shared" ref="AK17" si="162">IFERROR(IF(AND(C17="",BP17=1),AH17+AI17+AJ17,(IF(AND(C17="",BO17=2),AH17+AI17+AJ17-O17,AH17+AI17+AJ17))),0)</f>
        <v>0</v>
      </c>
      <c r="AL17" s="258">
        <f t="shared" ref="AL17" si="163">IF(AD17&gt;=TIME(7,45,0),0,IF(C17="",0,IF((AD17+AK17)&lt;TIME(7,45,0),AK17,"7:45"-AD17)))</f>
        <v>0</v>
      </c>
      <c r="AM17" s="323">
        <f t="shared" ref="AM17" si="164">IF(AK17&lt;=(AL17+AN17),0,AK17-AL17-AP17)</f>
        <v>0</v>
      </c>
      <c r="AN17" s="258">
        <f>IF(BP17=1,0,IF(F18=0,0,IF(AND(F17&lt;TIME(5,0,0),F18&lt;TIME(5,0,0)),F18-F17,IF(F17&lt;TIME(5,0,0),TIME(5,0,0)-F17,0))))</f>
        <v>0</v>
      </c>
      <c r="AO17" s="324">
        <f t="shared" ref="AO17" si="165">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58">
        <f t="shared" ref="AP17" si="166">AN17+AO17</f>
        <v>0</v>
      </c>
      <c r="AQ17" s="258">
        <f t="shared" ref="AQ17" si="167">AK17-AT17</f>
        <v>0</v>
      </c>
      <c r="AR17" s="320">
        <f t="shared" ref="AR17" si="168">IF(BP17="",0,IF(F18=0,0,IF(F17&lt;TIME(5,0,0),TIME(5,0,0)-F17,IF(G17&lt;TIME(5,0,0),TIME(5,0,0)-G17,0))))</f>
        <v>0</v>
      </c>
      <c r="AS17" s="320">
        <f t="shared" ref="AS17" si="169">IF(BP17="",0,IF(F18="",0,IF(F18&gt;TIME(22,0,0),F18-TIME(22,0,0),IF(G18="",0,IF(G18&gt;TIME(22,0,0),G18-TIME(22,0,0),0)))))</f>
        <v>0</v>
      </c>
      <c r="AT17" s="258">
        <f t="shared" ref="AT17" si="170">AR17+AS17</f>
        <v>0</v>
      </c>
      <c r="AU17" s="321">
        <f t="shared" ref="AU17" si="171">IF(OR(AD17="",AD17="×"),0,IF(BT17=0,1,0))</f>
        <v>0</v>
      </c>
      <c r="AV17" s="258">
        <f t="shared" ref="AV17" si="172">IF(OR(AD17="",AD17="×"),0,IF(C17="",0,AD17-BG17-BJ17))</f>
        <v>0</v>
      </c>
      <c r="AW17" s="258" t="str">
        <f t="shared" ref="AW17" si="173">IFERROR(IF(AD17="","",AD17*BT17),0)</f>
        <v/>
      </c>
      <c r="AX17" s="258">
        <f t="shared" ref="AX17" si="174">IF(J18="",0,IF(AND(J17&lt;M17,J18&gt;N17),J18-J17-O17,J18-J17))</f>
        <v>0</v>
      </c>
      <c r="AY17" s="258">
        <f t="shared" ref="AY17" si="175">IF(L18="",0,IF(AND(L17&lt;M17,L18&gt;N17),L18-L17-O17,L18-L17))</f>
        <v>0</v>
      </c>
      <c r="AZ17" s="258">
        <f t="shared" ref="AZ17" si="176">IF(J18="",0,IF(I17="育部休",J18-J17,0))</f>
        <v>0</v>
      </c>
      <c r="BA17" s="258">
        <f t="shared" ref="BA17" si="177">IF(L18="",0,IF(K17="育部休",L18-L17,0))</f>
        <v>0</v>
      </c>
      <c r="BB17" s="258" t="str">
        <f>IF(C18="","",VLOOKUP(B17,職員情報!$1:$1048576,8,FALSE))</f>
        <v/>
      </c>
      <c r="BC17" s="258" t="str">
        <f t="shared" ref="BC17" si="178">IF(BB17="","",IF(AND(J17="",L17=""),"",IF(L17="","育部休"&amp;TEXT(J17,"h時mm分")&amp;"～"&amp;TEXT(J18,"h時mm分"),IF(J17="","育部休"&amp;TEXT(L17,"h時mm分")&amp;"～"&amp;TEXT(L18,"h時mm分"),"育部休"&amp;TEXT(J17,"h時mm分")&amp;"～"&amp;TEXT(J18,"h時mm分")&amp;"　"&amp;TEXT(L17,"h時mm分")&amp;"～"&amp;TEXT(L18,"h時mm分")))))</f>
        <v/>
      </c>
      <c r="BD17" s="258" t="str">
        <f>IF(E18="","",VLOOKUP(C17,職員情報!$1:$1048576,19,FALSE))</f>
        <v/>
      </c>
      <c r="BE17" s="258" t="str">
        <f>IF(OR(BO17=2,BP17=1),"",VLOOKUP(B17,職員情報!$1:$1048576,9,FALSE))</f>
        <v/>
      </c>
      <c r="BF17" s="258" t="str">
        <f>IF(OR(BO17=2,BP17=1),"",VLOOKUP(B17,職員情報!$1:$1048576,10,FALSE))</f>
        <v/>
      </c>
      <c r="BG17" s="258">
        <f t="shared" ref="BG17" si="179">IF(OR(BO17=2,BP17=1),0,IF(J17="",0,IF(OR(I17="育部休",I17="介部休",I17="無休",I17="欠勤"),IF(AND(OR(J17&lt;M17,J17=M17),OR(N17&lt;J18,N17=J18)),J18-J17-(N17-M17),J18-J17),0)))</f>
        <v>0</v>
      </c>
      <c r="BH17" s="258" t="str">
        <f>IF(OR(BO17=2,BP17=1),"",VLOOKUP(B17,職員情報!$1:$1048576,12,FALSE))</f>
        <v/>
      </c>
      <c r="BI17" s="258" t="str">
        <f>IF(OR(BO17=2,BP17=1),"",VLOOKUP(B17,職員情報!$1:$1048576,13,FALSE))</f>
        <v/>
      </c>
      <c r="BJ17" s="258">
        <f t="shared" ref="BJ17" si="180">IF(OR(BO17=2,BP17=1),0,IF(L17="",0,IF(OR(K17="育部休",K17="介部休",K17="無休",K17="欠勤"),IF(AND(OR(L17&lt;M17,L17=M17),OR(N17&lt;L18,N17=L18)),L18-L17-(N17-M17),L18-L17),0)))</f>
        <v>0</v>
      </c>
      <c r="BK17" s="258">
        <f t="shared" ref="BK17" si="181">IF(I17="育部休",0,IF(I17="介部休","",BG17))</f>
        <v>0</v>
      </c>
      <c r="BL17" s="258">
        <f t="shared" ref="BL17" si="182">IF(K17="育部休",0,IF(K17="介部休","",BJ17))</f>
        <v>0</v>
      </c>
      <c r="BM17" s="317">
        <f>IF(AND(D17="",BG17&gt;0),0,IF(OR(BU17=1,D17&lt;VLOOKUP(B17,職員情報!$1:$1048576,10,FALSE)),BG17,IF(OR(I17="",J17&gt;VLOOKUP(B17,職員情報!$1:$1048576,2,FALSE)),0,BG17)))</f>
        <v>0</v>
      </c>
      <c r="BN17" s="215"/>
      <c r="BO17" s="319" t="str">
        <f>IF(AND(VLOOKUP(B17,職員情報!$1:$1048576,29,FALSE)=2,BP17="",BR17=""),2,"")</f>
        <v/>
      </c>
      <c r="BP17" s="243">
        <f t="shared" ref="BP17" si="183">IF(AND(BQ17=1,BR17=""),1,"")</f>
        <v>1</v>
      </c>
      <c r="BQ17" s="227">
        <f>IF(OR(WEEKDAY(A17)=1,AND(WEEKDAY(A17)=7,職員情報!$B$14=""),COUNTIF(休日!$A:$B,A17)=1,BW17=1),1,"")</f>
        <v>1</v>
      </c>
      <c r="BR17" s="243" t="str">
        <f t="shared" ref="BR17" si="184">IF(COUNTIF(V18,"*振替*")+COUNTIF(V18,"*変更*"),1,"")</f>
        <v/>
      </c>
      <c r="BS17" s="243">
        <f t="shared" ref="BS17" si="185">IF((OR(D17="年休",D17="特休",D17="病休",D17="有休",D17="職専免",D17="出張",D17="年休等",D17="在宅勤務",D18="年休",D18="特休",D18="病休",D18="有休",D18="職専免",D18="出張",D18="年休等",D18="在宅勤務")),1,0)</f>
        <v>0</v>
      </c>
      <c r="BT17" s="243">
        <f>IF((OR(D17="無休",D17="欠勤",D18="無休",D18="欠勤")),1,0)</f>
        <v>0</v>
      </c>
      <c r="BU17" s="243">
        <f t="shared" ref="BU17" si="186">IF(AND(BS17=0,BT17=0),0,1)</f>
        <v>0</v>
      </c>
      <c r="BV17" s="243"/>
      <c r="BW17" s="243">
        <f>IF(D17="振替",1,0)</f>
        <v>0</v>
      </c>
      <c r="BX17" s="243"/>
      <c r="BY17" s="243"/>
      <c r="BZ17" s="243"/>
      <c r="CA17" s="243">
        <f>IF((OR(D17="年休",D17="特休",D17="病休",D17="有休",D17="無休",D17="欠勤",D17="職専免",D17="出張",D17="振替",D18="年休",D18="特休",D18="病休",D18="有休",D18="無休",D18="欠勤",D18="職専免",D18="出張",D18="振替")),1,0)</f>
        <v>0</v>
      </c>
      <c r="CB17" s="243">
        <f t="shared" ref="CB17" si="187">IF((OR(BP17=1,CA17=1)),1,0)</f>
        <v>1</v>
      </c>
      <c r="CC17" s="315">
        <f>IF(V17="",1,0)</f>
        <v>1</v>
      </c>
      <c r="CD17" s="316"/>
      <c r="CE17" s="243">
        <f t="shared" ref="CE17" si="188">IF(COUNTIFS(V17,"*半日勤務*")+COUNTIFS(V18,"*半日勤務*"),1,0)</f>
        <v>0</v>
      </c>
      <c r="CF17" s="309">
        <f>VLOOKUP(B17,職員情報!$1:$1048576,21,FALSE)</f>
        <v>0</v>
      </c>
      <c r="CG17" s="311" t="str">
        <f>IF(AND(CF17&lt;TIME(1,0,0),D18&gt;0,E18&gt;0),"1:00","0:45")</f>
        <v>0:45</v>
      </c>
      <c r="CH17" s="313">
        <f t="shared" ref="CH17" si="189">IF(AK17&lt;=0,0,IF(AK17&lt;TIME(7,45,0),AK17,TIME(7,45,0)))</f>
        <v>0</v>
      </c>
      <c r="CI17" s="251">
        <f t="shared" ref="CI17" si="190">IF(AK17&gt;0,AK17-CH17-CL17,0)</f>
        <v>0</v>
      </c>
      <c r="CJ17" s="251">
        <f t="shared" ref="CJ17" si="191">IF(AK17&lt;=0,0,IF(F18=0,0,IF(AND(P17&gt;=TIME(7,45,0),F17&lt;TIME(5,0,0)),TIME(5,0,0)-F17,IF(AND(P17&gt;=TIME(7,45,0),G17&lt;TIME(5,0,0)),TIME(5,0,0)-G17,0))))</f>
        <v>0</v>
      </c>
      <c r="CK17" s="251">
        <f t="shared" ref="CK17" si="192">IF(F18="",0,IF(AND(P17&gt;=TIME(7,45,0),F18&gt;TIME(22,0,0)),F18-TIME(22,0,0),IF(G18="",0,IF(AND(P17&gt;=TIME(7,45,0),G18&gt;TIME(22,0,0)),G18-TIME(22,0,0),0))))</f>
        <v>0</v>
      </c>
      <c r="CL17" s="251">
        <f t="shared" ref="CL17" si="193">CJ17+CK17</f>
        <v>0</v>
      </c>
      <c r="CM17" s="253">
        <f>VLOOKUP(B17,職員情報!$1:$1048576,30,FALSE)</f>
        <v>0</v>
      </c>
      <c r="CN17" s="229">
        <f t="shared" ref="CN17" si="194">CN15+SUM(P17:T17)</f>
        <v>0</v>
      </c>
      <c r="CO17" s="229">
        <f t="shared" ref="CO17" si="195">CO15+SUM(P17:T17)</f>
        <v>0</v>
      </c>
    </row>
    <row r="18" spans="1:93" ht="15.95" customHeight="1">
      <c r="A18" s="355"/>
      <c r="B18" s="352"/>
      <c r="C18" s="80" t="str">
        <f>IF(OR(BO17=2,BP17=1),"",VLOOKUP(B17,職員情報!$1:$1048576,3,FALSE))</f>
        <v/>
      </c>
      <c r="D18" s="131"/>
      <c r="E18" s="134"/>
      <c r="F18" s="164" t="str">
        <f t="shared" ref="F18" si="196">IFERROR(IF(AND(BO17=2,D18=0),"",IF(AND(BO17=2,C18=""),D18,IF(AND(BP17=1,D18=0),"",IF(AND(BP17=1,C18=""),D18,IF(AND(AE17=1,C17&gt;D18),D18,IF(AND(BO17=2,C17&gt;D17),D18,IF(AND(BP17=1,C17&gt;D17,C17&gt;D18),D18,IF(AND(BP17=1,C17&gt;D17,C17&lt;D18),C17,IF(AND(BO17=2,C17=D17),"",IF(AND(BP17=1,C17=D17),"",IF(AE17,C17,""))))))))))),"")</f>
        <v/>
      </c>
      <c r="G18" s="123" t="str">
        <f t="shared" ref="G18" si="197">IF(AND(BP17=1,CE17=0,E18&gt;0),E18,IF(AND(BO17=2,E18&gt;0),E18,IF(AND(C17="",C18=""),"",IF(C17&gt;=G17,C17,IF(AND(AG17&gt;0,D18&lt;C18),E18,IF(AND(C17="",C18=""),"",IF(AND(AG17&gt;0,D18&gt;C18),D18,"")))))))</f>
        <v/>
      </c>
      <c r="H18" s="124" t="str">
        <f t="shared" ref="H18" si="198">IF(H17="","",E18)</f>
        <v/>
      </c>
      <c r="I18" s="344"/>
      <c r="J18" s="137" t="str">
        <f>IF(OR(BB17="育部休",BB17="介部休"),IF(BU17=1,"",IF(OR(D17="",D17=BF17),BF17,IF(AND(BE17&lt;D17,D17&lt;BF17),D17,""))),"")</f>
        <v/>
      </c>
      <c r="K18" s="346"/>
      <c r="L18" s="81" t="str">
        <f>IF(OR(BB17="育部休",BB17="介部休"),IF(BU17=1,"",IF(OR(D18="",AND(BH17&lt;D18,D18&lt;BI17),D18=BH17),BI17,"")),"")</f>
        <v/>
      </c>
      <c r="M18" s="353"/>
      <c r="N18" s="354"/>
      <c r="O18" s="336"/>
      <c r="P18" s="232"/>
      <c r="Q18" s="338"/>
      <c r="R18" s="338"/>
      <c r="S18" s="338"/>
      <c r="T18" s="338"/>
      <c r="U18" s="329"/>
      <c r="V18" s="255"/>
      <c r="W18" s="256"/>
      <c r="X18" s="256"/>
      <c r="Y18" s="256"/>
      <c r="Z18" s="256"/>
      <c r="AA18" s="256"/>
      <c r="AB18" s="257"/>
      <c r="AC18" s="333"/>
      <c r="AD18" s="323"/>
      <c r="AE18" s="334"/>
      <c r="AF18" s="258"/>
      <c r="AG18" s="325"/>
      <c r="AH18" s="319"/>
      <c r="AI18" s="319"/>
      <c r="AJ18" s="319"/>
      <c r="AK18" s="327"/>
      <c r="AL18" s="258"/>
      <c r="AM18" s="323"/>
      <c r="AN18" s="258"/>
      <c r="AO18" s="320"/>
      <c r="AP18" s="319"/>
      <c r="AQ18" s="258"/>
      <c r="AR18" s="320"/>
      <c r="AS18" s="320"/>
      <c r="AT18" s="319"/>
      <c r="AU18" s="322"/>
      <c r="AV18" s="260">
        <f t="shared" si="16"/>
        <v>0</v>
      </c>
      <c r="AW18" s="260"/>
      <c r="AX18" s="260"/>
      <c r="AY18" s="260"/>
      <c r="AZ18" s="260"/>
      <c r="BA18" s="259"/>
      <c r="BB18" s="259"/>
      <c r="BC18" s="259"/>
      <c r="BD18" s="259"/>
      <c r="BE18" s="259"/>
      <c r="BF18" s="259"/>
      <c r="BG18" s="259"/>
      <c r="BH18" s="259"/>
      <c r="BI18" s="259"/>
      <c r="BJ18" s="258"/>
      <c r="BK18" s="259"/>
      <c r="BL18" s="259"/>
      <c r="BM18" s="318"/>
      <c r="BN18" s="220"/>
      <c r="BO18" s="319"/>
      <c r="BP18" s="243"/>
      <c r="BQ18" s="227"/>
      <c r="BR18" s="243"/>
      <c r="BS18" s="243"/>
      <c r="BT18" s="243"/>
      <c r="BU18" s="241"/>
      <c r="BV18" s="243"/>
      <c r="BW18" s="243"/>
      <c r="BX18" s="243"/>
      <c r="BY18" s="243"/>
      <c r="BZ18" s="243"/>
      <c r="CA18" s="243"/>
      <c r="CB18" s="243"/>
      <c r="CC18" s="315"/>
      <c r="CD18" s="316"/>
      <c r="CE18" s="243"/>
      <c r="CF18" s="310"/>
      <c r="CG18" s="312"/>
      <c r="CH18" s="314"/>
      <c r="CI18" s="252"/>
      <c r="CJ18" s="252"/>
      <c r="CK18" s="252"/>
      <c r="CL18" s="252"/>
      <c r="CM18" s="254"/>
      <c r="CN18" s="230"/>
      <c r="CO18" s="230"/>
    </row>
    <row r="19" spans="1:93" ht="15.95" customHeight="1">
      <c r="A19" s="339">
        <f t="shared" ref="A19" si="199">A17+1</f>
        <v>45236</v>
      </c>
      <c r="B19" s="341" t="str">
        <f t="shared" ref="B19" si="200">TEXT(A19,"aaa")</f>
        <v>月</v>
      </c>
      <c r="C19" s="78" t="str">
        <f>IF(OR(BO19=2,BP19=1),"",VLOOKUP(B19,職員情報!$1:$1048576,2,FALSE))</f>
        <v/>
      </c>
      <c r="D19" s="132"/>
      <c r="E19" s="79"/>
      <c r="F19" s="153" t="str">
        <f t="shared" ref="F19" si="201">IF(AND(BO39=1,D20=0),"",IF(AND(BO12=1,C19=""),D19,IF(AND(BO19=2,C19&gt;D19),D19,IF(AND(BO19=2,C19=D19),"",IF(AND(BP19=1,D20=0),"",IF(AND(BP19=1,C19=""),D19,IF(AND(BP19=1,C19&gt;D19),D19,IF(AND(BP19=1,C19=D19),"",IF(AE19=1,D19,"")))))))))</f>
        <v/>
      </c>
      <c r="G19" s="121" t="str">
        <f t="shared" si="19"/>
        <v/>
      </c>
      <c r="H19" s="122" t="str">
        <f t="shared" ref="H19" si="202">IF(AND(AG19&gt;0,C19&gt;=G20),C20,IF(E19=C19,"",IF(AND(AG19&gt;0,C20&gt;G19),"",IF(AND(AG19&gt;0,D20&gt;0,E19-D20&gt;0),E19,IF(AND(AG19&gt;0,E19&gt;0),C20,"")))))</f>
        <v/>
      </c>
      <c r="I19" s="343" t="str">
        <f t="shared" ref="I19" si="203">IF(BB19="","",IF(J19="","",BB19))</f>
        <v/>
      </c>
      <c r="J19" s="77" t="str">
        <f>IF(OR(BB19="育部休",BB19="介部休"),IF(BU19=1,"",IF(OR(D19="",AND(BE19&lt;D19,D19&lt;BF19),D19=BF19),BE19,"")),"")</f>
        <v/>
      </c>
      <c r="K19" s="345" t="str">
        <f t="shared" ref="K19" si="204">IF(BB19="","",IF(L19="","",BB19))</f>
        <v/>
      </c>
      <c r="L19" s="79" t="str">
        <f>IF(OR(BB19="育部休",BB19="介部休"),IF(BU19=1,"",IF(OR(D20="",D20=BH19),BH19,IF(AND(BH19&lt;D20,D20&lt;BI19),D20,""))),"")</f>
        <v/>
      </c>
      <c r="M19" s="347">
        <f>IF(BP19=1,"",VLOOKUP(B19,職員情報!$1:$1048576,4,FALSE))</f>
        <v>0</v>
      </c>
      <c r="N19" s="349">
        <f>IF(BP19=1,"",VLOOKUP(B19,職員情報!$1:$1048576,5,FALSE))</f>
        <v>0</v>
      </c>
      <c r="O19" s="335">
        <f t="shared" ref="O19" si="205">IFERROR(IF(AND(BR19=1,(C20-C19)&gt;=TIME(8,45,0)),"1:00",IF(AND(BR19=1,(C20-C19)&gt;TIME(6,0,0)),"0:45",IF(AND(BR19=1,(C20-C19)&lt;=TIME(6,0,0)),"0:00",IF(BP19=1,"0:00",N19-M19)))),0)</f>
        <v>0</v>
      </c>
      <c r="P19" s="231"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IF(BP19=1,"",VLOOKUP(B19,[1]職員情報!$1:$1048576,27,FALSE))</f>
        <v/>
      </c>
      <c r="V19" s="330"/>
      <c r="W19" s="331"/>
      <c r="X19" s="331"/>
      <c r="Y19" s="331"/>
      <c r="Z19" s="331"/>
      <c r="AA19" s="331"/>
      <c r="AB19" s="332"/>
      <c r="AC19" s="333"/>
      <c r="AD19" s="323" t="str">
        <f t="shared" ref="AD19" si="206">IFERROR(IF(CM19=1,C20-C19,IF(C19="","",C20-C19-O19)),"×")</f>
        <v/>
      </c>
      <c r="AE19" s="334" t="str">
        <f t="shared" ref="AE19" si="207">IF(CB19=1,"",IF(BO19=2,"",IF(D20=0,"",IF(D19=C19,"",IF(AND(D19&gt;=0,D19-C19&lt;0),1,"")))))</f>
        <v/>
      </c>
      <c r="AF19" s="258">
        <f t="shared" ref="AF19" si="208">IF(C19="",0,IF(AND(D19&lt;C19,D20&lt;C19),D20-D19,IF(D19&lt;C19,C19-D19,0)))</f>
        <v>0</v>
      </c>
      <c r="AG19" s="320">
        <f t="shared" ref="AG19" si="209">IF(D20="",0,IF(AND(D20&lt;C20,E20&gt;C20),E20-C20,IF(AND(OR(D20&gt;C20,D20=C20),E20&gt;D20),D20-C20+E20-E19,IF(AND(OR(D20&gt;C20,D20=C20),E20=""),D20-C20,0))))</f>
        <v>0</v>
      </c>
      <c r="AH19" s="258">
        <f>IFERROR(F20-F19,0)</f>
        <v>0</v>
      </c>
      <c r="AI19" s="258">
        <f t="shared" ref="AI19" si="210">IFERROR(G20-G19,0)</f>
        <v>0</v>
      </c>
      <c r="AJ19" s="258">
        <f>IFERROR(H20-H19,0)</f>
        <v>0</v>
      </c>
      <c r="AK19" s="326">
        <f t="shared" ref="AK19" si="211">IFERROR(IF(AND(C19="",BP19=1),AH19+AI19+AJ19,(IF(AND(C19="",BO19=2),AH19+AI19+AJ19-O19,AH19+AI19+AJ19))),0)</f>
        <v>0</v>
      </c>
      <c r="AL19" s="258">
        <f>IF(AD19&gt;=TIME(7,45,0),0,IF(C19="",0,IF((AD19+AK19)&lt;TIME(7,45,0),AK19,"7:45"-AD19)))</f>
        <v>0</v>
      </c>
      <c r="AM19" s="323">
        <f t="shared" ref="AM19" si="212">IF(AK19&lt;=(AL19+AN19),0,AK19-AL19-AP19)</f>
        <v>0</v>
      </c>
      <c r="AN19" s="258">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58">
        <f t="shared" ref="AP19" si="213">AN19+AO19</f>
        <v>0</v>
      </c>
      <c r="AQ19" s="258">
        <f t="shared" ref="AQ19" si="214">AK19-AT19</f>
        <v>0</v>
      </c>
      <c r="AR19" s="320">
        <f t="shared" ref="AR19" si="215">IF(BP19="",0,IF(F20=0,0,IF(F19&lt;TIME(5,0,0),TIME(5,0,0)-F19,IF(G19&lt;TIME(5,0,0),TIME(5,0,0)-G19,0))))</f>
        <v>0</v>
      </c>
      <c r="AS19" s="320">
        <f t="shared" ref="AS19" si="216">IF(BP19="",0,IF(F20="",0,IF(F20&gt;TIME(22,0,0),F20-TIME(22,0,0),IF(G20="",0,IF(G20&gt;TIME(22,0,0),G20-TIME(22,0,0),0)))))</f>
        <v>0</v>
      </c>
      <c r="AT19" s="258">
        <f t="shared" ref="AT19" si="217">AR19+AS19</f>
        <v>0</v>
      </c>
      <c r="AU19" s="321">
        <f t="shared" ref="AU19" si="218">IF(OR(AD19="",AD19="×"),0,IF(BT19=0,1,0))</f>
        <v>0</v>
      </c>
      <c r="AV19" s="258">
        <f t="shared" ref="AV19" si="219">IF(OR(AD19="",AD19="×"),0,IF(C19="",0,AD19-BG19-BJ19))</f>
        <v>0</v>
      </c>
      <c r="AW19" s="258" t="str">
        <f t="shared" ref="AW19" si="220">IFERROR(IF(AD19="","",AD19*BT19),0)</f>
        <v/>
      </c>
      <c r="AX19" s="258">
        <f t="shared" ref="AX19" si="221">IF(J20="",0,IF(AND(J19&lt;M19,J20&gt;N19),J20-J19-O19,J20-J19))</f>
        <v>0</v>
      </c>
      <c r="AY19" s="258">
        <f t="shared" ref="AY19" si="222">IF(L20="",0,IF(AND(L19&lt;M19,L20&gt;N19),L20-L19-O19,L20-L19))</f>
        <v>0</v>
      </c>
      <c r="AZ19" s="258">
        <f t="shared" ref="AZ19" si="223">IF(J20="",0,IF(I19="育部休",J20-J19,0))</f>
        <v>0</v>
      </c>
      <c r="BA19" s="258">
        <f t="shared" ref="BA19" si="224">IF(L20="",0,IF(K19="育部休",L20-L19,0))</f>
        <v>0</v>
      </c>
      <c r="BB19" s="258" t="str">
        <f>IF(C20="","",VLOOKUP(B19,職員情報!$1:$1048576,8,FALSE))</f>
        <v/>
      </c>
      <c r="BC19" s="258" t="str">
        <f>IF(BB19="","",IF(AND(J19="",L19=""),"",IF(L19="","育部休"&amp;TEXT(J19,"h時mm分")&amp;"～"&amp;TEXT(J20,"h時mm分"),IF(J19="","育部休"&amp;TEXT(L19,"h時mm分")&amp;"～"&amp;TEXT(L20,"h時mm分"),"育部休"&amp;TEXT(J19,"h時mm分")&amp;"～"&amp;TEXT(J20,"h時mm分")&amp;"　"&amp;TEXT(L19,"h時mm分")&amp;"～"&amp;TEXT(L20,"h時mm分")))))</f>
        <v/>
      </c>
      <c r="BD19" s="258" t="str">
        <f>IF(E20="","",VLOOKUP(C19,職員情報!$1:$1048576,19,FALSE))</f>
        <v/>
      </c>
      <c r="BE19" s="258" t="str">
        <f>IF(OR(BO19=2,BP19=1),"",VLOOKUP(B19,職員情報!$1:$1048576,9,FALSE))</f>
        <v/>
      </c>
      <c r="BF19" s="258" t="str">
        <f>IF(OR(BO19=2,BP19=1),"",VLOOKUP(B19,職員情報!$1:$1048576,10,FALSE))</f>
        <v/>
      </c>
      <c r="BG19" s="258">
        <f t="shared" ref="BG19" si="225">IF(OR(BO19=2,BP19=1),0,IF(J19="",0,IF(OR(I19="育部休",I19="介部休",I19="無休",I19="欠勤"),IF(AND(OR(J19&lt;M19,J19=M19),OR(N19&lt;J20,N19=J20)),J20-J19-(N19-M19),J20-J19),0)))</f>
        <v>0</v>
      </c>
      <c r="BH19" s="258" t="str">
        <f>IF(OR(BO19=2,BP19=1),"",VLOOKUP(B19,職員情報!$1:$1048576,12,FALSE))</f>
        <v/>
      </c>
      <c r="BI19" s="258" t="str">
        <f>IF(OR(BO19=2,BP19=1),"",VLOOKUP(B19,職員情報!$1:$1048576,13,FALSE))</f>
        <v/>
      </c>
      <c r="BJ19" s="258">
        <f t="shared" ref="BJ19" si="226">IF(OR(BO19=2,BP19=1),0,IF(L19="",0,IF(OR(K19="育部休",K19="介部休",K19="無休",K19="欠勤"),IF(AND(OR(L19&lt;M19,L19=M19),OR(N19&lt;L20,N19=L20)),L20-L19-(N19-M19),L20-L19),0)))</f>
        <v>0</v>
      </c>
      <c r="BK19" s="258">
        <f t="shared" ref="BK19" si="227">IF(I19="育部休",0,IF(I19="介部休","",BG19))</f>
        <v>0</v>
      </c>
      <c r="BL19" s="258">
        <f t="shared" ref="BL19" si="228">IF(K19="育部休",0,IF(K19="介部休","",BJ19))</f>
        <v>0</v>
      </c>
      <c r="BM19" s="317">
        <f>IF(AND(D19="",BG19&gt;0),0,IF(OR(BU19=1,D19&lt;VLOOKUP(B19,職員情報!$1:$1048576,10,FALSE)),BG19,IF(OR(I19="",J19&gt;VLOOKUP(B19,職員情報!$1:$1048576,2,FALSE)),0,BG19)))</f>
        <v>0</v>
      </c>
      <c r="BN19" s="215"/>
      <c r="BO19" s="319">
        <f>IF(AND(VLOOKUP(B19,職員情報!$1:$1048576,29,FALSE)=2,BP19="",BR19=""),2,"")</f>
        <v>2</v>
      </c>
      <c r="BP19" s="243" t="str">
        <f t="shared" ref="BP19" si="229">IF(AND(BQ19=1,BR19=""),1,"")</f>
        <v/>
      </c>
      <c r="BQ19" s="227" t="str">
        <f>IF(OR(WEEKDAY(A19)=1,AND(WEEKDAY(A19)=7,職員情報!$B$14=""),COUNTIF(休日!$A:$B,A19)=1,BW19=1),1,"")</f>
        <v/>
      </c>
      <c r="BR19" s="243" t="str">
        <f t="shared" ref="BR19" si="230">IF(COUNTIF(V20,"*振替*")+COUNTIF(V20,"*変更*"),1,"")</f>
        <v/>
      </c>
      <c r="BS19" s="243">
        <f t="shared" ref="BS19" si="231">IF((OR(D19="年休",D19="特休",D19="病休",D19="有休",D19="職専免",D19="出張",D19="年休等",D19="在宅勤務",D20="年休",D20="特休",D20="病休",D20="有休",D20="職専免",D20="出張",D20="年休等",D20="在宅勤務")),1,0)</f>
        <v>0</v>
      </c>
      <c r="BT19" s="243">
        <f>IF((OR(D19="無休",D19="欠勤",D20="無休",D20="欠勤")),1,0)</f>
        <v>0</v>
      </c>
      <c r="BU19" s="243">
        <f>IF(AND(BS19=0,BT19=0),0,1)</f>
        <v>0</v>
      </c>
      <c r="BV19" s="243"/>
      <c r="BW19" s="243">
        <f>IF(D19="振替",1,0)</f>
        <v>0</v>
      </c>
      <c r="BX19" s="243"/>
      <c r="BY19" s="243"/>
      <c r="BZ19" s="243"/>
      <c r="CA19" s="243">
        <f>IF((OR(D19="年休",D19="特休",D19="病休",D19="有休",D19="無休",D19="欠勤",D19="職専免",D19="出張",D19="振替",D20="年休",D20="特休",D20="病休",D20="有休",D20="無休",D20="欠勤",D20="職専免",D20="出張",D20="振替")),1,0)</f>
        <v>0</v>
      </c>
      <c r="CB19" s="243">
        <f t="shared" ref="CB19" si="232">IF((OR(BP19=1,CA19=1)),1,0)</f>
        <v>0</v>
      </c>
      <c r="CC19" s="315">
        <f>IF(V19="",1,0)</f>
        <v>1</v>
      </c>
      <c r="CD19" s="316"/>
      <c r="CE19" s="243">
        <f t="shared" ref="CE19" si="233">IF(COUNTIFS(V19,"*半日勤務*")+COUNTIFS(V20,"*半日勤務*"),1,0)</f>
        <v>0</v>
      </c>
      <c r="CF19" s="309">
        <f>VLOOKUP(B19,職員情報!$1:$1048576,21,FALSE)</f>
        <v>0</v>
      </c>
      <c r="CG19" s="311" t="str">
        <f>IF(AND(CF19&lt;TIME(1,0,0),D20&gt;0,E20&gt;0),"1:00","0:45")</f>
        <v>0:45</v>
      </c>
      <c r="CH19" s="313">
        <f t="shared" ref="CH19" si="234">IF(AK19&lt;=0,0,IF(AK19&lt;TIME(7,45,0),AK19,TIME(7,45,0)))</f>
        <v>0</v>
      </c>
      <c r="CI19" s="251">
        <f t="shared" ref="CI19" si="235">IF(AK19&gt;0,AK19-CH19-CL19,0)</f>
        <v>0</v>
      </c>
      <c r="CJ19" s="251">
        <f t="shared" ref="CJ19" si="236">IF(AK19&lt;=0,0,IF(F20=0,0,IF(AND(P19&gt;=TIME(7,45,0),F19&lt;TIME(5,0,0)),TIME(5,0,0)-F19,IF(AND(P19&gt;=TIME(7,45,0),G19&lt;TIME(5,0,0)),TIME(5,0,0)-G19,0))))</f>
        <v>0</v>
      </c>
      <c r="CK19" s="251">
        <f t="shared" ref="CK19" si="237">IF(F20="",0,IF(AND(P19&gt;=TIME(7,45,0),F20&gt;TIME(22,0,0)),F20-TIME(22,0,0),IF(G20="",0,IF(AND(P19&gt;=TIME(7,45,0),G20&gt;TIME(22,0,0)),G20-TIME(22,0,0),0))))</f>
        <v>0</v>
      </c>
      <c r="CL19" s="251">
        <f t="shared" ref="CL19" si="238">CJ19+CK19</f>
        <v>0</v>
      </c>
      <c r="CM19" s="253">
        <f>VLOOKUP(B19,職員情報!$1:$1048576,30,FALSE)</f>
        <v>0</v>
      </c>
      <c r="CN19" s="229">
        <f t="shared" ref="CN19" si="239">CN17+SUM(P19:T19)</f>
        <v>0</v>
      </c>
      <c r="CO19" s="229">
        <f t="shared" ref="CO19" si="240">CO17+SUM(P19:T19)</f>
        <v>0</v>
      </c>
    </row>
    <row r="20" spans="1:93" ht="15.95" customHeight="1">
      <c r="A20" s="355"/>
      <c r="B20" s="352"/>
      <c r="C20" s="80" t="str">
        <f>IF(OR(BO19=2,BP19=1),"",VLOOKUP(B19,職員情報!$1:$1048576,3,FALSE))</f>
        <v/>
      </c>
      <c r="D20" s="131"/>
      <c r="E20" s="134"/>
      <c r="F20" s="164" t="str">
        <f t="shared" ref="F20" si="241">IFERROR(IF(AND(BO19=2,D20=0),"",IF(AND(BO19=2,C20=""),D20,IF(AND(BP19=1,D20=0),"",IF(AND(BP19=1,C20=""),D20,IF(AND(AE19=1,C19&gt;D20),D20,IF(AND(BO19=2,C19&gt;D19),D20,IF(AND(BP19=1,C19&gt;D19,C19&gt;D20),D20,IF(AND(BP19=1,C19&gt;D19,C19&lt;D20),C19,IF(AND(BO19=2,C19=D19),"",IF(AND(BP19=1,C19=D19),"",IF(AE19,C19,""))))))))))),"")</f>
        <v/>
      </c>
      <c r="G20" s="123" t="str">
        <f t="shared" ref="G20" si="242">IF(AND(BP19=1,CE19=0,E20&gt;0),E20,IF(AND(BO19=2,E20&gt;0),E20,IF(AND(C19="",C20=""),"",IF(C19&gt;=G19,C19,IF(AND(AG19&gt;0,D20&lt;C20),E20,IF(AND(C19="",C20=""),"",IF(AND(AG19&gt;0,D20&gt;C20),D20,"")))))))</f>
        <v/>
      </c>
      <c r="H20" s="124" t="str">
        <f t="shared" ref="H20" si="243">IF(H19="","",E20)</f>
        <v/>
      </c>
      <c r="I20" s="344"/>
      <c r="J20" s="137" t="str">
        <f>IF(OR(BB19="育部休",BB19="介部休"),IF(BU19=1,"",IF(OR(D19="",D19=BF19),BF19,IF(AND(BE19&lt;D19,D19&lt;BF19),D19,""))),"")</f>
        <v/>
      </c>
      <c r="K20" s="346"/>
      <c r="L20" s="81" t="str">
        <f>IF(OR(BB19="育部休",BB19="介部休"),IF(BU19=1,"",IF(OR(D20="",AND(BH19&lt;D20,D20&lt;BI19),D20=BH19),BI19,"")),"")</f>
        <v/>
      </c>
      <c r="M20" s="353"/>
      <c r="N20" s="354"/>
      <c r="O20" s="336"/>
      <c r="P20" s="232"/>
      <c r="Q20" s="338"/>
      <c r="R20" s="338"/>
      <c r="S20" s="338"/>
      <c r="T20" s="338"/>
      <c r="U20" s="329"/>
      <c r="V20" s="255"/>
      <c r="W20" s="256"/>
      <c r="X20" s="256"/>
      <c r="Y20" s="256"/>
      <c r="Z20" s="256"/>
      <c r="AA20" s="256"/>
      <c r="AB20" s="257"/>
      <c r="AC20" s="333"/>
      <c r="AD20" s="323"/>
      <c r="AE20" s="334"/>
      <c r="AF20" s="258"/>
      <c r="AG20" s="325"/>
      <c r="AH20" s="319"/>
      <c r="AI20" s="319"/>
      <c r="AJ20" s="319"/>
      <c r="AK20" s="327"/>
      <c r="AL20" s="258"/>
      <c r="AM20" s="323"/>
      <c r="AN20" s="258"/>
      <c r="AO20" s="320"/>
      <c r="AP20" s="319"/>
      <c r="AQ20" s="258"/>
      <c r="AR20" s="320"/>
      <c r="AS20" s="320"/>
      <c r="AT20" s="319"/>
      <c r="AU20" s="322"/>
      <c r="AV20" s="260">
        <f t="shared" si="16"/>
        <v>0</v>
      </c>
      <c r="AW20" s="260"/>
      <c r="AX20" s="260"/>
      <c r="AY20" s="260"/>
      <c r="AZ20" s="260"/>
      <c r="BA20" s="259"/>
      <c r="BB20" s="259"/>
      <c r="BC20" s="259"/>
      <c r="BD20" s="259"/>
      <c r="BE20" s="259"/>
      <c r="BF20" s="259"/>
      <c r="BG20" s="259"/>
      <c r="BH20" s="259"/>
      <c r="BI20" s="259"/>
      <c r="BJ20" s="258"/>
      <c r="BK20" s="259"/>
      <c r="BL20" s="259"/>
      <c r="BM20" s="318"/>
      <c r="BN20" s="220"/>
      <c r="BO20" s="319"/>
      <c r="BP20" s="243"/>
      <c r="BQ20" s="227"/>
      <c r="BR20" s="243"/>
      <c r="BS20" s="243"/>
      <c r="BT20" s="243"/>
      <c r="BU20" s="241"/>
      <c r="BV20" s="243"/>
      <c r="BW20" s="243"/>
      <c r="BX20" s="243"/>
      <c r="BY20" s="243"/>
      <c r="BZ20" s="243"/>
      <c r="CA20" s="243"/>
      <c r="CB20" s="243"/>
      <c r="CC20" s="315"/>
      <c r="CD20" s="316"/>
      <c r="CE20" s="243"/>
      <c r="CF20" s="310"/>
      <c r="CG20" s="312"/>
      <c r="CH20" s="314"/>
      <c r="CI20" s="252"/>
      <c r="CJ20" s="252"/>
      <c r="CK20" s="252"/>
      <c r="CL20" s="252"/>
      <c r="CM20" s="254"/>
      <c r="CN20" s="230"/>
      <c r="CO20" s="230"/>
    </row>
    <row r="21" spans="1:93" ht="15.95" customHeight="1">
      <c r="A21" s="339">
        <f t="shared" ref="A21" si="244">A19+1</f>
        <v>45237</v>
      </c>
      <c r="B21" s="341" t="str">
        <f t="shared" ref="B21" si="245">TEXT(A21,"aaa")</f>
        <v>火</v>
      </c>
      <c r="C21" s="78" t="str">
        <f>IF(OR(BO21=2,BP21=1),"",VLOOKUP(B21,職員情報!$1:$1048576,2,FALSE))</f>
        <v/>
      </c>
      <c r="D21" s="132"/>
      <c r="E21" s="79"/>
      <c r="F21" s="153" t="str">
        <f t="shared" ref="F21" si="246">IF(AND(BO41=1,D22=0),"",IF(AND(BO14=1,C21=""),D21,IF(AND(BO21=2,C21&gt;D21),D21,IF(AND(BO21=2,C21=D21),"",IF(AND(BP21=1,D22=0),"",IF(AND(BP21=1,C21=""),D21,IF(AND(BP21=1,C21&gt;D21),D21,IF(AND(BP21=1,C21=D21),"",IF(AE21=1,D21,"")))))))))</f>
        <v/>
      </c>
      <c r="G21" s="121" t="str">
        <f t="shared" si="19"/>
        <v/>
      </c>
      <c r="H21" s="122" t="str">
        <f t="shared" ref="H21" si="247">IF(AND(AG21&gt;0,C21&gt;=G22),C22,IF(E21=C21,"",IF(AND(AG21&gt;0,C22&gt;G21),"",IF(AND(AG21&gt;0,D22&gt;0,E21-D22&gt;0),E21,IF(AND(AG21&gt;0,E21&gt;0),C22,"")))))</f>
        <v/>
      </c>
      <c r="I21" s="343" t="str">
        <f t="shared" ref="I21" si="248">IF(BB21="","",IF(J21="","",BB21))</f>
        <v/>
      </c>
      <c r="J21" s="77" t="str">
        <f>IF(OR(BB21="育部休",BB21="介部休"),IF(BU21=1,"",IF(OR(D21="",AND(BE21&lt;D21,D21&lt;BF21),D21=BF21),BE21,"")),"")</f>
        <v/>
      </c>
      <c r="K21" s="345" t="str">
        <f t="shared" ref="K21" si="249">IF(BB21="","",IF(L21="","",BB21))</f>
        <v/>
      </c>
      <c r="L21" s="79" t="str">
        <f>IF(OR(BB21="育部休",BB21="介部休"),IF(BU21=1,"",IF(OR(D22="",D22=BH21),BH21,IF(AND(BH21&lt;D22,D22&lt;BI21),D22,""))),"")</f>
        <v/>
      </c>
      <c r="M21" s="347">
        <f>IF(BP21=1,"",VLOOKUP(B21,職員情報!$1:$1048576,4,FALSE))</f>
        <v>0</v>
      </c>
      <c r="N21" s="349">
        <f>IF(BP21=1,"",VLOOKUP(B21,職員情報!$1:$1048576,5,FALSE))</f>
        <v>0</v>
      </c>
      <c r="O21" s="335">
        <f t="shared" ref="O21" si="250">IFERROR(IF(AND(BR21=1,(C22-C21)&gt;=TIME(8,45,0)),"1:00",IF(AND(BR21=1,(C22-C21)&gt;TIME(6,0,0)),"0:45",IF(AND(BR21=1,(C22-C21)&lt;=TIME(6,0,0)),"0:00",IF(BP21=1,"0:00",N21-M21)))),0)</f>
        <v>0</v>
      </c>
      <c r="P21" s="231"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IF(BP21=1,"",VLOOKUP(B21,[1]職員情報!$1:$1048576,27,FALSE))</f>
        <v/>
      </c>
      <c r="V21" s="330"/>
      <c r="W21" s="331"/>
      <c r="X21" s="331"/>
      <c r="Y21" s="331"/>
      <c r="Z21" s="331"/>
      <c r="AA21" s="331"/>
      <c r="AB21" s="332"/>
      <c r="AC21" s="333"/>
      <c r="AD21" s="323" t="str">
        <f t="shared" ref="AD21" si="251">IFERROR(IF(CM21=1,C22-C21,IF(C21="","",C22-C21-O21)),"×")</f>
        <v/>
      </c>
      <c r="AE21" s="334" t="str">
        <f t="shared" ref="AE21" si="252">IF(CB21=1,"",IF(BO21=2,"",IF(D22=0,"",IF(D21=C21,"",IF(AND(D21&gt;=0,D21-C21&lt;0),1,"")))))</f>
        <v/>
      </c>
      <c r="AF21" s="258">
        <f t="shared" ref="AF21" si="253">IF(C21="",0,IF(AND(D21&lt;C21,D22&lt;C21),D22-D21,IF(D21&lt;C21,C21-D21,0)))</f>
        <v>0</v>
      </c>
      <c r="AG21" s="320">
        <f t="shared" ref="AG21" si="254">IF(D22="",0,IF(AND(D22&lt;C22,E22&gt;C22),E22-C22,IF(AND(OR(D22&gt;C22,D22=C22),E22&gt;D22),D22-C22+E22-E21,IF(AND(OR(D22&gt;C22,D22=C22),E22=""),D22-C22,0))))</f>
        <v>0</v>
      </c>
      <c r="AH21" s="258">
        <f>IFERROR(F22-F21,0)</f>
        <v>0</v>
      </c>
      <c r="AI21" s="258">
        <f t="shared" ref="AI21" si="255">IFERROR(G22-G21,0)</f>
        <v>0</v>
      </c>
      <c r="AJ21" s="258">
        <f>IFERROR(H22-H21,0)</f>
        <v>0</v>
      </c>
      <c r="AK21" s="326">
        <f t="shared" ref="AK21" si="256">IFERROR(IF(AND(C21="",BP21=1),AH21+AI21+AJ21,(IF(AND(C21="",BO21=2),AH21+AI21+AJ21-O21,AH21+AI21+AJ21))),0)</f>
        <v>0</v>
      </c>
      <c r="AL21" s="258">
        <f>IF(AD21&gt;=TIME(7,45,0),0,IF(C21="",0,IF((AD21+AK21)&lt;TIME(7,45,0),AK21,"7:45"-AD21)))</f>
        <v>0</v>
      </c>
      <c r="AM21" s="323">
        <f t="shared" ref="AM21" si="257">IF(AK21&lt;=(AL21+AN21),0,AK21-AL21-AP21)</f>
        <v>0</v>
      </c>
      <c r="AN21" s="258">
        <f>IF(BP21=1,0,IF(F22=0,0,IF(AND(F21&lt;TIME(5,0,0),F22&lt;TIME(5,0,0)),F22-F21,IF(F21&lt;TIME(5,0,0),TIME(5,0,0)-F21,0))))</f>
        <v>0</v>
      </c>
      <c r="AO21" s="324">
        <f t="shared" ref="AO21" si="258">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58">
        <f t="shared" ref="AP21" si="259">AN21+AO21</f>
        <v>0</v>
      </c>
      <c r="AQ21" s="258">
        <f t="shared" ref="AQ21" si="260">AK21-AT21</f>
        <v>0</v>
      </c>
      <c r="AR21" s="320">
        <f t="shared" ref="AR21" si="261">IF(BP21="",0,IF(F22=0,0,IF(F21&lt;TIME(5,0,0),TIME(5,0,0)-F21,IF(G21&lt;TIME(5,0,0),TIME(5,0,0)-G21,0))))</f>
        <v>0</v>
      </c>
      <c r="AS21" s="320">
        <f t="shared" ref="AS21" si="262">IF(BP21="",0,IF(F22="",0,IF(F22&gt;TIME(22,0,0),F22-TIME(22,0,0),IF(G22="",0,IF(G22&gt;TIME(22,0,0),G22-TIME(22,0,0),0)))))</f>
        <v>0</v>
      </c>
      <c r="AT21" s="258">
        <f t="shared" ref="AT21" si="263">AR21+AS21</f>
        <v>0</v>
      </c>
      <c r="AU21" s="321">
        <f t="shared" ref="AU21" si="264">IF(OR(AD21="",AD21="×"),0,IF(BT21=0,1,0))</f>
        <v>0</v>
      </c>
      <c r="AV21" s="258">
        <f t="shared" ref="AV21" si="265">IF(OR(AD21="",AD21="×"),0,IF(C21="",0,AD21-BG21-BJ21))</f>
        <v>0</v>
      </c>
      <c r="AW21" s="258" t="str">
        <f t="shared" ref="AW21" si="266">IFERROR(IF(AD21="","",AD21*BT21),0)</f>
        <v/>
      </c>
      <c r="AX21" s="258">
        <f t="shared" ref="AX21" si="267">IF(J22="",0,IF(AND(J21&lt;M21,J22&gt;N21),J22-J21-O21,J22-J21))</f>
        <v>0</v>
      </c>
      <c r="AY21" s="258">
        <f t="shared" ref="AY21" si="268">IF(L22="",0,IF(AND(L21&lt;M21,L22&gt;N21),L22-L21-O21,L22-L21))</f>
        <v>0</v>
      </c>
      <c r="AZ21" s="258">
        <f t="shared" ref="AZ21" si="269">IF(J22="",0,IF(I21="育部休",J22-J21,0))</f>
        <v>0</v>
      </c>
      <c r="BA21" s="258">
        <f t="shared" ref="BA21" si="270">IF(L22="",0,IF(K21="育部休",L22-L21,0))</f>
        <v>0</v>
      </c>
      <c r="BB21" s="258" t="str">
        <f>IF(C22="","",VLOOKUP(B21,職員情報!$1:$1048576,8,FALSE))</f>
        <v/>
      </c>
      <c r="BC21" s="258" t="str">
        <f t="shared" ref="BC21" si="271">IF(BB21="","",IF(AND(J21="",L21=""),"",IF(L21="","育部休"&amp;TEXT(J21,"h時mm分")&amp;"～"&amp;TEXT(J22,"h時mm分"),IF(J21="","育部休"&amp;TEXT(L21,"h時mm分")&amp;"～"&amp;TEXT(L22,"h時mm分"),"育部休"&amp;TEXT(J21,"h時mm分")&amp;"～"&amp;TEXT(J22,"h時mm分")&amp;"　"&amp;TEXT(L21,"h時mm分")&amp;"～"&amp;TEXT(L22,"h時mm分")))))</f>
        <v/>
      </c>
      <c r="BD21" s="258" t="str">
        <f>IF(E22="","",VLOOKUP(C21,職員情報!$1:$1048576,19,FALSE))</f>
        <v/>
      </c>
      <c r="BE21" s="258" t="str">
        <f>IF(OR(BO21=2,BP21=1),"",VLOOKUP(B21,職員情報!$1:$1048576,9,FALSE))</f>
        <v/>
      </c>
      <c r="BF21" s="258" t="str">
        <f>IF(OR(BO21=2,BP21=1),"",VLOOKUP(B21,職員情報!$1:$1048576,10,FALSE))</f>
        <v/>
      </c>
      <c r="BG21" s="258">
        <f t="shared" ref="BG21" si="272">IF(OR(BO21=2,BP21=1),0,IF(J21="",0,IF(OR(I21="育部休",I21="介部休",I21="無休",I21="欠勤"),IF(AND(OR(J21&lt;M21,J21=M21),OR(N21&lt;J22,N21=J22)),J22-J21-(N21-M21),J22-J21),0)))</f>
        <v>0</v>
      </c>
      <c r="BH21" s="258" t="str">
        <f>IF(OR(BO21=2,BP21=1),"",VLOOKUP(B21,職員情報!$1:$1048576,12,FALSE))</f>
        <v/>
      </c>
      <c r="BI21" s="258" t="str">
        <f>IF(OR(BO21=2,BP21=1),"",VLOOKUP(B21,職員情報!$1:$1048576,13,FALSE))</f>
        <v/>
      </c>
      <c r="BJ21" s="258">
        <f t="shared" ref="BJ21" si="273">IF(OR(BO21=2,BP21=1),0,IF(L21="",0,IF(OR(K21="育部休",K21="介部休",K21="無休",K21="欠勤"),IF(AND(OR(L21&lt;M21,L21=M21),OR(N21&lt;L22,N21=L22)),L22-L21-(N21-M21),L22-L21),0)))</f>
        <v>0</v>
      </c>
      <c r="BK21" s="258">
        <f t="shared" ref="BK21" si="274">IF(I21="育部休",0,IF(I21="介部休","",BG21))</f>
        <v>0</v>
      </c>
      <c r="BL21" s="258">
        <f t="shared" ref="BL21" si="275">IF(K21="育部休",0,IF(K21="介部休","",BJ21))</f>
        <v>0</v>
      </c>
      <c r="BM21" s="317">
        <f>IF(AND(D21="",BG21&gt;0),0,IF(OR(BU21=1,D21&lt;VLOOKUP(B21,職員情報!$1:$1048576,10,FALSE)),BG21,IF(OR(I21="",J21&gt;VLOOKUP(B21,職員情報!$1:$1048576,2,FALSE)),0,BG21)))</f>
        <v>0</v>
      </c>
      <c r="BN21" s="215"/>
      <c r="BO21" s="319">
        <f>IF(AND(VLOOKUP(B21,職員情報!$1:$1048576,29,FALSE)=2,BP21="",BR21=""),2,"")</f>
        <v>2</v>
      </c>
      <c r="BP21" s="243" t="str">
        <f t="shared" ref="BP21" si="276">IF(AND(BQ21=1,BR21=""),1,"")</f>
        <v/>
      </c>
      <c r="BQ21" s="227" t="str">
        <f>IF(OR(WEEKDAY(A21)=1,AND(WEEKDAY(A21)=7,職員情報!$B$14=""),COUNTIF(休日!$A:$B,A21)=1,BW21=1),1,"")</f>
        <v/>
      </c>
      <c r="BR21" s="243" t="str">
        <f t="shared" ref="BR21" si="277">IF(COUNTIF(V22,"*振替*")+COUNTIF(V22,"*変更*"),1,"")</f>
        <v/>
      </c>
      <c r="BS21" s="243">
        <f t="shared" ref="BS21" si="278">IF((OR(D21="年休",D21="特休",D21="病休",D21="有休",D21="職専免",D21="出張",D21="年休等",D21="在宅勤務",D22="年休",D22="特休",D22="病休",D22="有休",D22="職専免",D22="出張",D22="年休等",D22="在宅勤務")),1,0)</f>
        <v>0</v>
      </c>
      <c r="BT21" s="243">
        <f>IF((OR(D21="無休",D21="欠勤",D22="無休",D22="欠勤")),1,0)</f>
        <v>0</v>
      </c>
      <c r="BU21" s="243">
        <f t="shared" ref="BU21" si="279">IF(AND(BS21=0,BT21=0),0,1)</f>
        <v>0</v>
      </c>
      <c r="BV21" s="243"/>
      <c r="BW21" s="243">
        <f>IF(D21="振替",1,0)</f>
        <v>0</v>
      </c>
      <c r="BX21" s="243"/>
      <c r="BY21" s="243"/>
      <c r="BZ21" s="243"/>
      <c r="CA21" s="243">
        <f>IF((OR(D21="年休",D21="特休",D21="病休",D21="有休",D21="無休",D21="欠勤",D21="職専免",D21="出張",D21="振替",D22="年休",D22="特休",D22="病休",D22="有休",D22="無休",D22="欠勤",D22="職専免",D22="出張",D22="振替")),1,0)</f>
        <v>0</v>
      </c>
      <c r="CB21" s="243">
        <f t="shared" ref="CB21" si="280">IF((OR(BP21=1,CA21=1)),1,0)</f>
        <v>0</v>
      </c>
      <c r="CC21" s="315">
        <f>IF(V21="",1,0)</f>
        <v>1</v>
      </c>
      <c r="CD21" s="316"/>
      <c r="CE21" s="243">
        <f t="shared" ref="CE21" si="281">IF(COUNTIFS(V21,"*半日勤務*")+COUNTIFS(V22,"*半日勤務*"),1,0)</f>
        <v>0</v>
      </c>
      <c r="CF21" s="309">
        <f>VLOOKUP(B21,職員情報!$1:$1048576,21,FALSE)</f>
        <v>0</v>
      </c>
      <c r="CG21" s="311" t="str">
        <f>IF(AND(CF21&lt;TIME(1,0,0),D22&gt;0,E22&gt;0),"1:00","0:45")</f>
        <v>0:45</v>
      </c>
      <c r="CH21" s="313">
        <f t="shared" ref="CH21" si="282">IF(AK21&lt;=0,0,IF(AK21&lt;TIME(7,45,0),AK21,TIME(7,45,0)))</f>
        <v>0</v>
      </c>
      <c r="CI21" s="251">
        <f t="shared" ref="CI21" si="283">IF(AK21&gt;0,AK21-CH21-CL21,0)</f>
        <v>0</v>
      </c>
      <c r="CJ21" s="251">
        <f t="shared" ref="CJ21" si="284">IF(AK21&lt;=0,0,IF(F22=0,0,IF(AND(P21&gt;=TIME(7,45,0),F21&lt;TIME(5,0,0)),TIME(5,0,0)-F21,IF(AND(P21&gt;=TIME(7,45,0),G21&lt;TIME(5,0,0)),TIME(5,0,0)-G21,0))))</f>
        <v>0</v>
      </c>
      <c r="CK21" s="251">
        <f t="shared" ref="CK21" si="285">IF(F22="",0,IF(AND(P21&gt;=TIME(7,45,0),F22&gt;TIME(22,0,0)),F22-TIME(22,0,0),IF(G22="",0,IF(AND(P21&gt;=TIME(7,45,0),G22&gt;TIME(22,0,0)),G22-TIME(22,0,0),0))))</f>
        <v>0</v>
      </c>
      <c r="CL21" s="251">
        <f t="shared" ref="CL21" si="286">CJ21+CK21</f>
        <v>0</v>
      </c>
      <c r="CM21" s="253">
        <f>VLOOKUP(B21,職員情報!$1:$1048576,30,FALSE)</f>
        <v>0</v>
      </c>
      <c r="CN21" s="229">
        <f t="shared" ref="CN21" si="287">CN19+SUM(P21:T21)</f>
        <v>0</v>
      </c>
      <c r="CO21" s="229">
        <f t="shared" ref="CO21" si="288">CO19+SUM(P21:T21)</f>
        <v>0</v>
      </c>
    </row>
    <row r="22" spans="1:93" ht="15.95" customHeight="1">
      <c r="A22" s="355"/>
      <c r="B22" s="352"/>
      <c r="C22" s="80" t="str">
        <f>IF(OR(BO21=2,BP21=1),"",VLOOKUP(B21,職員情報!$1:$1048576,3,FALSE))</f>
        <v/>
      </c>
      <c r="D22" s="131"/>
      <c r="E22" s="134"/>
      <c r="F22" s="164" t="str">
        <f t="shared" ref="F22" si="289">IFERROR(IF(AND(BO21=2,D22=0),"",IF(AND(BO21=2,C22=""),D22,IF(AND(BP21=1,D22=0),"",IF(AND(BP21=1,C22=""),D22,IF(AND(AE21=1,C21&gt;D22),D22,IF(AND(BO21=2,C21&gt;D21),D22,IF(AND(BP21=1,C21&gt;D21,C21&gt;D22),D22,IF(AND(BP21=1,C21&gt;D21,C21&lt;D22),C21,IF(AND(BO21=2,C21=D21),"",IF(AND(BP21=1,C21=D21),"",IF(AE21,C21,""))))))))))),"")</f>
        <v/>
      </c>
      <c r="G22" s="123" t="str">
        <f t="shared" ref="G22" si="290">IF(AND(BP21=1,CE21=0,E22&gt;0),E22,IF(AND(BO21=2,E22&gt;0),E22,IF(AND(C21="",C22=""),"",IF(C21&gt;=G21,C21,IF(AND(AG21&gt;0,D22&lt;C22),E22,IF(AND(C21="",C22=""),"",IF(AND(AG21&gt;0,D22&gt;C22),D22,"")))))))</f>
        <v/>
      </c>
      <c r="H22" s="124" t="str">
        <f t="shared" ref="H22" si="291">IF(H21="","",E22)</f>
        <v/>
      </c>
      <c r="I22" s="344"/>
      <c r="J22" s="137" t="str">
        <f>IF(OR(BB21="育部休",BB21="介部休"),IF(BU21=1,"",IF(OR(D21="",D21=BF21),BF21,IF(AND(BE21&lt;D21,D21&lt;BF21),D21,""))),"")</f>
        <v/>
      </c>
      <c r="K22" s="346"/>
      <c r="L22" s="81" t="str">
        <f>IF(OR(BB21="育部休",BB21="介部休"),IF(BU21=1,"",IF(OR(D22="",AND(BH21&lt;D22,D22&lt;BI21),D22=BH21),BI21,"")),"")</f>
        <v/>
      </c>
      <c r="M22" s="353"/>
      <c r="N22" s="354"/>
      <c r="O22" s="336"/>
      <c r="P22" s="232"/>
      <c r="Q22" s="338"/>
      <c r="R22" s="338"/>
      <c r="S22" s="338"/>
      <c r="T22" s="338"/>
      <c r="U22" s="329"/>
      <c r="V22" s="255"/>
      <c r="W22" s="256"/>
      <c r="X22" s="256"/>
      <c r="Y22" s="256"/>
      <c r="Z22" s="256"/>
      <c r="AA22" s="256"/>
      <c r="AB22" s="257"/>
      <c r="AC22" s="333"/>
      <c r="AD22" s="323"/>
      <c r="AE22" s="334"/>
      <c r="AF22" s="258"/>
      <c r="AG22" s="325"/>
      <c r="AH22" s="319"/>
      <c r="AI22" s="319"/>
      <c r="AJ22" s="319"/>
      <c r="AK22" s="327"/>
      <c r="AL22" s="258"/>
      <c r="AM22" s="323"/>
      <c r="AN22" s="258"/>
      <c r="AO22" s="320"/>
      <c r="AP22" s="319"/>
      <c r="AQ22" s="258"/>
      <c r="AR22" s="320"/>
      <c r="AS22" s="320"/>
      <c r="AT22" s="319"/>
      <c r="AU22" s="322"/>
      <c r="AV22" s="260">
        <f t="shared" si="16"/>
        <v>0</v>
      </c>
      <c r="AW22" s="260"/>
      <c r="AX22" s="260"/>
      <c r="AY22" s="260"/>
      <c r="AZ22" s="260"/>
      <c r="BA22" s="259"/>
      <c r="BB22" s="259"/>
      <c r="BC22" s="259"/>
      <c r="BD22" s="259"/>
      <c r="BE22" s="259"/>
      <c r="BF22" s="259"/>
      <c r="BG22" s="259"/>
      <c r="BH22" s="259"/>
      <c r="BI22" s="259"/>
      <c r="BJ22" s="258"/>
      <c r="BK22" s="259"/>
      <c r="BL22" s="259"/>
      <c r="BM22" s="318"/>
      <c r="BN22" s="220"/>
      <c r="BO22" s="319"/>
      <c r="BP22" s="243"/>
      <c r="BQ22" s="227"/>
      <c r="BR22" s="243"/>
      <c r="BS22" s="243"/>
      <c r="BT22" s="243"/>
      <c r="BU22" s="241"/>
      <c r="BV22" s="243"/>
      <c r="BW22" s="243"/>
      <c r="BX22" s="243"/>
      <c r="BY22" s="243"/>
      <c r="BZ22" s="243"/>
      <c r="CA22" s="243"/>
      <c r="CB22" s="243"/>
      <c r="CC22" s="315"/>
      <c r="CD22" s="316"/>
      <c r="CE22" s="243"/>
      <c r="CF22" s="310"/>
      <c r="CG22" s="312"/>
      <c r="CH22" s="314"/>
      <c r="CI22" s="252"/>
      <c r="CJ22" s="252"/>
      <c r="CK22" s="252"/>
      <c r="CL22" s="252"/>
      <c r="CM22" s="254"/>
      <c r="CN22" s="230"/>
      <c r="CO22" s="230"/>
    </row>
    <row r="23" spans="1:93" ht="15.95" customHeight="1">
      <c r="A23" s="339">
        <f t="shared" ref="A23" si="292">A21+1</f>
        <v>45238</v>
      </c>
      <c r="B23" s="341" t="str">
        <f t="shared" ref="B23" si="293">TEXT(A23,"aaa")</f>
        <v>水</v>
      </c>
      <c r="C23" s="78" t="str">
        <f>IF(OR(BO23=2,BP23=1),"",VLOOKUP(B23,職員情報!$1:$1048576,2,FALSE))</f>
        <v/>
      </c>
      <c r="D23" s="132"/>
      <c r="E23" s="79"/>
      <c r="F23" s="153" t="str">
        <f t="shared" ref="F23" si="294">IF(AND(BO43=1,D24=0),"",IF(AND(BO16=1,C23=""),D23,IF(AND(BO23=2,C23&gt;D23),D23,IF(AND(BO23=2,C23=D23),"",IF(AND(BP23=1,D24=0),"",IF(AND(BP23=1,C23=""),D23,IF(AND(BP23=1,C23&gt;D23),D23,IF(AND(BP23=1,C23=D23),"",IF(AE23=1,D23,"")))))))))</f>
        <v/>
      </c>
      <c r="G23" s="121" t="str">
        <f t="shared" si="19"/>
        <v/>
      </c>
      <c r="H23" s="122" t="str">
        <f t="shared" ref="H23" si="295">IF(AND(AG23&gt;0,C23&gt;=G24),C24,IF(E23=C23,"",IF(AND(AG23&gt;0,C24&gt;G23),"",IF(AND(AG23&gt;0,D24&gt;0,E23-D24&gt;0),E23,IF(AND(AG23&gt;0,E23&gt;0),C24,"")))))</f>
        <v/>
      </c>
      <c r="I23" s="343" t="str">
        <f t="shared" ref="I23" si="296">IF(BB23="","",IF(J23="","",BB23))</f>
        <v/>
      </c>
      <c r="J23" s="77" t="str">
        <f>IF(OR(BB23="育部休",BB23="介部休"),IF(BU23=1,"",IF(OR(D23="",AND(BE23&lt;D23,D23&lt;BF23),D23=BF23),BE23,"")),"")</f>
        <v/>
      </c>
      <c r="K23" s="345" t="str">
        <f t="shared" ref="K23" si="297">IF(BB23="","",IF(L23="","",BB23))</f>
        <v/>
      </c>
      <c r="L23" s="79" t="str">
        <f>IF(OR(BB23="育部休",BB23="介部休"),IF(BU23=1,"",IF(OR(D24="",D24=BH23),BH23,IF(AND(BH23&lt;D24,D24&lt;BI23),D24,""))),"")</f>
        <v/>
      </c>
      <c r="M23" s="347">
        <f>IF(BP23=1,"",VLOOKUP(B23,職員情報!$1:$1048576,4,FALSE))</f>
        <v>0</v>
      </c>
      <c r="N23" s="349">
        <f>IF(BP23=1,"",VLOOKUP(B23,職員情報!$1:$1048576,5,FALSE))</f>
        <v>0</v>
      </c>
      <c r="O23" s="335">
        <f t="shared" ref="O23" si="298">IFERROR(IF(AND(BR23=1,(C24-C23)&gt;=TIME(8,45,0)),"1:00",IF(AND(BR23=1,(C24-C23)&gt;TIME(6,0,0)),"0:45",IF(AND(BR23=1,(C24-C23)&lt;=TIME(6,0,0)),"0:00",IF(BP23=1,"0:00",N23-M23)))),0)</f>
        <v>0</v>
      </c>
      <c r="P23" s="231"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IF(BP23=1,"",VLOOKUP(B23,[1]職員情報!$1:$1048576,27,FALSE))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58">
        <f t="shared" ref="AF23" si="301">IF(C23="",0,IF(AND(D23&lt;C23,D24&lt;C23),D24-D23,IF(D23&lt;C23,C23-D23,0)))</f>
        <v>0</v>
      </c>
      <c r="AG23" s="320">
        <f t="shared" ref="AG23" si="302">IF(D24="",0,IF(AND(D24&lt;C24,E24&gt;C24),E24-C24,IF(AND(OR(D24&gt;C24,D24=C24),E24&gt;D24),D24-C24+E24-E23,IF(AND(OR(D24&gt;C24,D24=C24),E24=""),D24-C24,0))))</f>
        <v>0</v>
      </c>
      <c r="AH23" s="258">
        <f>IFERROR(F24-F23,0)</f>
        <v>0</v>
      </c>
      <c r="AI23" s="258">
        <f t="shared" ref="AI23" si="303">IFERROR(G24-G23,0)</f>
        <v>0</v>
      </c>
      <c r="AJ23" s="258">
        <f>IFERROR(H24-H23,0)</f>
        <v>0</v>
      </c>
      <c r="AK23" s="326">
        <f t="shared" ref="AK23" si="304">IFERROR(IF(AND(C23="",BP23=1),AH23+AI23+AJ23,(IF(AND(C23="",BO23=2),AH23+AI23+AJ23-O23,AH23+AI23+AJ23))),0)</f>
        <v>0</v>
      </c>
      <c r="AL23" s="258">
        <f t="shared" ref="AL23" si="305">IF(AD23&gt;=TIME(7,45,0),0,IF(C23="",0,IF((AD23+AK23)&lt;TIME(7,45,0),AK23,"7:45"-AD23)))</f>
        <v>0</v>
      </c>
      <c r="AM23" s="323">
        <f t="shared" ref="AM23" si="306">IF(AK23&lt;=(AL23+AN23),0,AK23-AL23-AP23)</f>
        <v>0</v>
      </c>
      <c r="AN23" s="258">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58">
        <f t="shared" ref="AP23" si="308">AN23+AO23</f>
        <v>0</v>
      </c>
      <c r="AQ23" s="258">
        <f t="shared" ref="AQ23" si="309">AK23-AT23</f>
        <v>0</v>
      </c>
      <c r="AR23" s="320">
        <f t="shared" ref="AR23" si="310">IF(BP23="",0,IF(F24=0,0,IF(F23&lt;TIME(5,0,0),TIME(5,0,0)-F23,IF(G23&lt;TIME(5,0,0),TIME(5,0,0)-G23,0))))</f>
        <v>0</v>
      </c>
      <c r="AS23" s="320">
        <f t="shared" ref="AS23" si="311">IF(BP23="",0,IF(F24="",0,IF(F24&gt;TIME(22,0,0),F24-TIME(22,0,0),IF(G24="",0,IF(G24&gt;TIME(22,0,0),G24-TIME(22,0,0),0)))))</f>
        <v>0</v>
      </c>
      <c r="AT23" s="258">
        <f t="shared" ref="AT23" si="312">AR23+AS23</f>
        <v>0</v>
      </c>
      <c r="AU23" s="321">
        <f t="shared" ref="AU23" si="313">IF(OR(AD23="",AD23="×"),0,IF(BT23=0,1,0))</f>
        <v>0</v>
      </c>
      <c r="AV23" s="258">
        <f t="shared" ref="AV23" si="314">IF(OR(AD23="",AD23="×"),0,IF(C23="",0,AD23-BG23-BJ23))</f>
        <v>0</v>
      </c>
      <c r="AW23" s="258" t="str">
        <f t="shared" ref="AW23" si="315">IFERROR(IF(AD23="","",AD23*BT23),0)</f>
        <v/>
      </c>
      <c r="AX23" s="258">
        <f t="shared" ref="AX23" si="316">IF(J24="",0,IF(AND(J23&lt;M23,J24&gt;N23),J24-J23-O23,J24-J23))</f>
        <v>0</v>
      </c>
      <c r="AY23" s="258">
        <f t="shared" ref="AY23" si="317">IF(L24="",0,IF(AND(L23&lt;M23,L24&gt;N23),L24-L23-O23,L24-L23))</f>
        <v>0</v>
      </c>
      <c r="AZ23" s="258">
        <f t="shared" ref="AZ23" si="318">IF(J24="",0,IF(I23="育部休",J24-J23,0))</f>
        <v>0</v>
      </c>
      <c r="BA23" s="258">
        <f t="shared" ref="BA23" si="319">IF(L24="",0,IF(K23="育部休",L24-L23,0))</f>
        <v>0</v>
      </c>
      <c r="BB23" s="258" t="str">
        <f>IF(C24="","",VLOOKUP(B23,職員情報!$1:$1048576,8,FALSE))</f>
        <v/>
      </c>
      <c r="BC23" s="258" t="str">
        <f t="shared" ref="BC23" si="320">IF(BB23="","",IF(AND(J23="",L23=""),"",IF(L23="","育部休"&amp;TEXT(J23,"h時mm分")&amp;"～"&amp;TEXT(J24,"h時mm分"),IF(J23="","育部休"&amp;TEXT(L23,"h時mm分")&amp;"～"&amp;TEXT(L24,"h時mm分"),"育部休"&amp;TEXT(J23,"h時mm分")&amp;"～"&amp;TEXT(J24,"h時mm分")&amp;"　"&amp;TEXT(L23,"h時mm分")&amp;"～"&amp;TEXT(L24,"h時mm分")))))</f>
        <v/>
      </c>
      <c r="BD23" s="258" t="str">
        <f>IF(E24="","",VLOOKUP(C23,職員情報!$1:$1048576,19,FALSE))</f>
        <v/>
      </c>
      <c r="BE23" s="258" t="str">
        <f>IF(OR(BO23=2,BP23=1),"",VLOOKUP(B23,職員情報!$1:$1048576,9,FALSE))</f>
        <v/>
      </c>
      <c r="BF23" s="258" t="str">
        <f>IF(OR(BO23=2,BP23=1),"",VLOOKUP(B23,職員情報!$1:$1048576,10,FALSE))</f>
        <v/>
      </c>
      <c r="BG23" s="258">
        <f t="shared" ref="BG23" si="321">IF(OR(BO23=2,BP23=1),0,IF(J23="",0,IF(OR(I23="育部休",I23="介部休",I23="無休",I23="欠勤"),IF(AND(OR(J23&lt;M23,J23=M23),OR(N23&lt;J24,N23=J24)),J24-J23-(N23-M23),J24-J23),0)))</f>
        <v>0</v>
      </c>
      <c r="BH23" s="258" t="str">
        <f>IF(OR(BO23=2,BP23=1),"",VLOOKUP(B23,職員情報!$1:$1048576,12,FALSE))</f>
        <v/>
      </c>
      <c r="BI23" s="258" t="str">
        <f>IF(OR(BO23=2,BP23=1),"",VLOOKUP(B23,職員情報!$1:$1048576,13,FALSE))</f>
        <v/>
      </c>
      <c r="BJ23" s="258">
        <f t="shared" ref="BJ23" si="322">IF(OR(BO23=2,BP23=1),0,IF(L23="",0,IF(OR(K23="育部休",K23="介部休",K23="無休",K23="欠勤"),IF(AND(OR(L23&lt;M23,L23=M23),OR(N23&lt;L24,N23=L24)),L24-L23-(N23-M23),L24-L23),0)))</f>
        <v>0</v>
      </c>
      <c r="BK23" s="258">
        <f t="shared" ref="BK23" si="323">IF(I23="育部休",0,IF(I23="介部休","",BG23))</f>
        <v>0</v>
      </c>
      <c r="BL23" s="258">
        <f t="shared" ref="BL23" si="324">IF(K23="育部休",0,IF(K23="介部休","",BJ23))</f>
        <v>0</v>
      </c>
      <c r="BM23" s="317">
        <f>IF(AND(D23="",BG23&gt;0),0,IF(OR(BU23=1,D23&lt;VLOOKUP(B23,職員情報!$1:$1048576,10,FALSE)),BG23,IF(OR(I23="",J23&gt;VLOOKUP(B23,職員情報!$1:$1048576,2,FALSE)),0,BG23)))</f>
        <v>0</v>
      </c>
      <c r="BN23" s="215"/>
      <c r="BO23" s="319">
        <f>IF(AND(VLOOKUP(B23,職員情報!$1:$1048576,29,FALSE)=2,BP23="",BR23=""),2,"")</f>
        <v>2</v>
      </c>
      <c r="BP23" s="243" t="str">
        <f t="shared" ref="BP23" si="325">IF(AND(BQ23=1,BR23=""),1,"")</f>
        <v/>
      </c>
      <c r="BQ23" s="227" t="str">
        <f>IF(OR(WEEKDAY(A23)=1,AND(WEEKDAY(A23)=7,職員情報!$B$14=""),COUNTIF(休日!$A:$B,A23)=1,BW23=1),1,"")</f>
        <v/>
      </c>
      <c r="BR23" s="243" t="str">
        <f t="shared" ref="BR23" si="326">IF(COUNTIF(V24,"*振替*")+COUNTIF(V24,"*変更*"),1,"")</f>
        <v/>
      </c>
      <c r="BS23" s="243">
        <f t="shared" ref="BS23" si="327">IF((OR(D23="年休",D23="特休",D23="病休",D23="有休",D23="職専免",D23="出張",D23="年休等",D23="在宅勤務",D24="年休",D24="特休",D24="病休",D24="有休",D24="職専免",D24="出張",D24="年休等",D24="在宅勤務")),1,0)</f>
        <v>0</v>
      </c>
      <c r="BT23" s="243">
        <f>IF((OR(D23="無休",D23="欠勤",D24="無休",D24="欠勤")),1,0)</f>
        <v>0</v>
      </c>
      <c r="BU23" s="243">
        <f t="shared" ref="BU23" si="328">IF(AND(BS23=0,BT23=0),0,1)</f>
        <v>0</v>
      </c>
      <c r="BV23" s="243"/>
      <c r="BW23" s="243">
        <f>IF(D23="振替",1,0)</f>
        <v>0</v>
      </c>
      <c r="BX23" s="243"/>
      <c r="BY23" s="243"/>
      <c r="BZ23" s="243"/>
      <c r="CA23" s="243">
        <f>IF((OR(D23="年休",D23="特休",D23="病休",D23="有休",D23="無休",D23="欠勤",D23="職専免",D23="出張",D23="振替",D24="年休",D24="特休",D24="病休",D24="有休",D24="無休",D24="欠勤",D24="職専免",D24="出張",D24="振替")),1,0)</f>
        <v>0</v>
      </c>
      <c r="CB23" s="243">
        <f t="shared" ref="CB23" si="329">IF((OR(BP23=1,CA23=1)),1,0)</f>
        <v>0</v>
      </c>
      <c r="CC23" s="315">
        <f>IF(V23="",1,0)</f>
        <v>1</v>
      </c>
      <c r="CD23" s="316"/>
      <c r="CE23" s="243">
        <f t="shared" ref="CE23" si="330">IF(COUNTIFS(V23,"*半日勤務*")+COUNTIFS(V24,"*半日勤務*"),1,0)</f>
        <v>0</v>
      </c>
      <c r="CF23" s="309">
        <f>VLOOKUP(B23,職員情報!$1:$1048576,21,FALSE)</f>
        <v>0</v>
      </c>
      <c r="CG23" s="311" t="str">
        <f>IF(AND(CF23&lt;TIME(1,0,0),D24&gt;0,E24&gt;0),"1:00","0:45")</f>
        <v>0:45</v>
      </c>
      <c r="CH23" s="313">
        <f t="shared" ref="CH23" si="331">IF(AK23&lt;=0,0,IF(AK23&lt;TIME(7,45,0),AK23,TIME(7,45,0)))</f>
        <v>0</v>
      </c>
      <c r="CI23" s="251">
        <f t="shared" ref="CI23" si="332">IF(AK23&gt;0,AK23-CH23-CL23,0)</f>
        <v>0</v>
      </c>
      <c r="CJ23" s="251">
        <f t="shared" ref="CJ23" si="333">IF(AK23&lt;=0,0,IF(F24=0,0,IF(AND(P23&gt;=TIME(7,45,0),F23&lt;TIME(5,0,0)),TIME(5,0,0)-F23,IF(AND(P23&gt;=TIME(7,45,0),G23&lt;TIME(5,0,0)),TIME(5,0,0)-G23,0))))</f>
        <v>0</v>
      </c>
      <c r="CK23" s="251">
        <f t="shared" ref="CK23" si="334">IF(F24="",0,IF(AND(P23&gt;=TIME(7,45,0),F24&gt;TIME(22,0,0)),F24-TIME(22,0,0),IF(G24="",0,IF(AND(P23&gt;=TIME(7,45,0),G24&gt;TIME(22,0,0)),G24-TIME(22,0,0),0))))</f>
        <v>0</v>
      </c>
      <c r="CL23" s="251">
        <f t="shared" ref="CL23" si="335">CJ23+CK23</f>
        <v>0</v>
      </c>
      <c r="CM23" s="253">
        <f>VLOOKUP(B23,職員情報!$1:$1048576,30,FALSE)</f>
        <v>0</v>
      </c>
      <c r="CN23" s="229">
        <f t="shared" ref="CN23" si="336">CN21+SUM(P23:T23)</f>
        <v>0</v>
      </c>
      <c r="CO23" s="229">
        <f t="shared" ref="CO23" si="337">CO21+SUM(P23:T23)</f>
        <v>0</v>
      </c>
    </row>
    <row r="24" spans="1:93" ht="15.95" customHeight="1">
      <c r="A24" s="355"/>
      <c r="B24" s="352"/>
      <c r="C24" s="80" t="str">
        <f>IF(OR(BO23=2,BP23=1),"",VLOOKUP(B23,職員情報!$1:$1048576,3,FALSE))</f>
        <v/>
      </c>
      <c r="D24" s="131"/>
      <c r="E24" s="134"/>
      <c r="F24" s="164" t="str">
        <f t="shared" ref="F24" si="338">IFERROR(IF(AND(BO23=2,D24=0),"",IF(AND(BO23=2,C24=""),D24,IF(AND(BP23=1,D24=0),"",IF(AND(BP23=1,C24=""),D24,IF(AND(AE23=1,C23&gt;D24),D24,IF(AND(BO23=2,C23&gt;D23),D24,IF(AND(BP23=1,C23&gt;D23,C23&gt;D24),D24,IF(AND(BP23=1,C23&gt;D23,C23&lt;D24),C23,IF(AND(BO23=2,C23=D23),"",IF(AND(BP23=1,C23=D23),"",IF(AE23,C23,""))))))))))),"")</f>
        <v/>
      </c>
      <c r="G24" s="123" t="str">
        <f t="shared" ref="G24" si="339">IF(AND(BP23=1,CE23=0,E24&gt;0),E24,IF(AND(BO23=2,E24&gt;0),E24,IF(AND(C23="",C24=""),"",IF(C23&gt;=G23,C23,IF(AND(AG23&gt;0,D24&lt;C24),E24,IF(AND(C23="",C24=""),"",IF(AND(AG23&gt;0,D24&gt;C24),D24,"")))))))</f>
        <v/>
      </c>
      <c r="H24" s="124" t="str">
        <f t="shared" ref="H24" si="340">IF(H23="","",E24)</f>
        <v/>
      </c>
      <c r="I24" s="344"/>
      <c r="J24" s="137" t="str">
        <f>IF(OR(BB23="育部休",BB23="介部休"),IF(BU23=1,"",IF(OR(D23="",D23=BF23),BF23,IF(AND(BE23&lt;D23,D23&lt;BF23),D23,""))),"")</f>
        <v/>
      </c>
      <c r="K24" s="346"/>
      <c r="L24" s="81" t="str">
        <f>IF(OR(BB23="育部休",BB23="介部休"),IF(BU23=1,"",IF(OR(D24="",AND(BH23&lt;D24,D24&lt;BI23),D24=BH23),BI23,"")),"")</f>
        <v/>
      </c>
      <c r="M24" s="353"/>
      <c r="N24" s="354"/>
      <c r="O24" s="336"/>
      <c r="P24" s="232"/>
      <c r="Q24" s="338"/>
      <c r="R24" s="338"/>
      <c r="S24" s="338"/>
      <c r="T24" s="338"/>
      <c r="U24" s="329"/>
      <c r="V24" s="255"/>
      <c r="W24" s="256"/>
      <c r="X24" s="256"/>
      <c r="Y24" s="256"/>
      <c r="Z24" s="256"/>
      <c r="AA24" s="256"/>
      <c r="AB24" s="257"/>
      <c r="AC24" s="333"/>
      <c r="AD24" s="323"/>
      <c r="AE24" s="334"/>
      <c r="AF24" s="258"/>
      <c r="AG24" s="325"/>
      <c r="AH24" s="319"/>
      <c r="AI24" s="319"/>
      <c r="AJ24" s="319"/>
      <c r="AK24" s="327"/>
      <c r="AL24" s="258"/>
      <c r="AM24" s="323"/>
      <c r="AN24" s="258"/>
      <c r="AO24" s="320"/>
      <c r="AP24" s="319"/>
      <c r="AQ24" s="258"/>
      <c r="AR24" s="320"/>
      <c r="AS24" s="320"/>
      <c r="AT24" s="319"/>
      <c r="AU24" s="322"/>
      <c r="AV24" s="260">
        <f t="shared" si="16"/>
        <v>0</v>
      </c>
      <c r="AW24" s="260"/>
      <c r="AX24" s="260"/>
      <c r="AY24" s="260"/>
      <c r="AZ24" s="260"/>
      <c r="BA24" s="259"/>
      <c r="BB24" s="259"/>
      <c r="BC24" s="259"/>
      <c r="BD24" s="259"/>
      <c r="BE24" s="259"/>
      <c r="BF24" s="259"/>
      <c r="BG24" s="259"/>
      <c r="BH24" s="259"/>
      <c r="BI24" s="259"/>
      <c r="BJ24" s="258"/>
      <c r="BK24" s="259"/>
      <c r="BL24" s="259"/>
      <c r="BM24" s="318"/>
      <c r="BN24" s="220"/>
      <c r="BO24" s="319"/>
      <c r="BP24" s="243"/>
      <c r="BQ24" s="227"/>
      <c r="BR24" s="243"/>
      <c r="BS24" s="243"/>
      <c r="BT24" s="243"/>
      <c r="BU24" s="241"/>
      <c r="BV24" s="243"/>
      <c r="BW24" s="243"/>
      <c r="BX24" s="243"/>
      <c r="BY24" s="243"/>
      <c r="BZ24" s="243"/>
      <c r="CA24" s="243"/>
      <c r="CB24" s="243"/>
      <c r="CC24" s="315"/>
      <c r="CD24" s="316"/>
      <c r="CE24" s="243"/>
      <c r="CF24" s="310"/>
      <c r="CG24" s="312"/>
      <c r="CH24" s="314"/>
      <c r="CI24" s="252"/>
      <c r="CJ24" s="252"/>
      <c r="CK24" s="252"/>
      <c r="CL24" s="252"/>
      <c r="CM24" s="254"/>
      <c r="CN24" s="230"/>
      <c r="CO24" s="230"/>
    </row>
    <row r="25" spans="1:93" ht="15.95" customHeight="1">
      <c r="A25" s="339">
        <f t="shared" ref="A25" si="341">A23+1</f>
        <v>45239</v>
      </c>
      <c r="B25" s="341" t="str">
        <f t="shared" ref="B25" si="342">TEXT(A25,"aaa")</f>
        <v>木</v>
      </c>
      <c r="C25" s="78" t="str">
        <f>IF(OR(BO25=2,BP25=1),"",VLOOKUP(B25,職員情報!$1:$1048576,2,FALSE))</f>
        <v/>
      </c>
      <c r="D25" s="132"/>
      <c r="E25" s="79"/>
      <c r="F25" s="153" t="str">
        <f t="shared" ref="F25" si="343">IF(AND(BO45=1,D26=0),"",IF(AND(BO18=1,C25=""),D25,IF(AND(BO25=2,C25&gt;D25),D25,IF(AND(BO25=2,C25=D25),"",IF(AND(BP25=1,D26=0),"",IF(AND(BP25=1,C25=""),D25,IF(AND(BP25=1,C25&gt;D25),D25,IF(AND(BP25=1,C25=D25),"",IF(AE25=1,D25,"")))))))))</f>
        <v/>
      </c>
      <c r="G25" s="121" t="str">
        <f t="shared" si="19"/>
        <v/>
      </c>
      <c r="H25" s="122" t="str">
        <f t="shared" ref="H25" si="344">IF(AND(AG25&gt;0,C25&gt;=G26),C26,IF(E25=C25,"",IF(AND(AG25&gt;0,C26&gt;G25),"",IF(AND(AG25&gt;0,D26&gt;0,E25-D26&gt;0),E25,IF(AND(AG25&gt;0,E25&gt;0),C26,"")))))</f>
        <v/>
      </c>
      <c r="I25" s="343" t="str">
        <f t="shared" ref="I25" si="345">IF(BB25="","",IF(J25="","",BB25))</f>
        <v/>
      </c>
      <c r="J25" s="77" t="str">
        <f>IF(OR(BB25="育部休",BB25="介部休"),IF(BU25=1,"",IF(OR(D25="",AND(BE25&lt;D25,D25&lt;BF25),D25=BF25),BE25,"")),"")</f>
        <v/>
      </c>
      <c r="K25" s="345" t="str">
        <f t="shared" ref="K25" si="346">IF(BB25="","",IF(L25="","",BB25))</f>
        <v/>
      </c>
      <c r="L25" s="79" t="str">
        <f>IF(OR(BB25="育部休",BB25="介部休"),IF(BU25=1,"",IF(OR(D26="",D26=BH25),BH25,IF(AND(BH25&lt;D26,D26&lt;BI25),D26,""))),"")</f>
        <v/>
      </c>
      <c r="M25" s="347">
        <f>IF(BP25=1,"",VLOOKUP(B25,職員情報!$1:$1048576,4,FALSE))</f>
        <v>0</v>
      </c>
      <c r="N25" s="349">
        <f>IF(BP25=1,"",VLOOKUP(B25,職員情報!$1:$1048576,5,FALSE))</f>
        <v>0</v>
      </c>
      <c r="O25" s="335">
        <f t="shared" ref="O25" si="347">IFERROR(IF(AND(BR25=1,(C26-C25)&gt;=TIME(8,45,0)),"1:00",IF(AND(BR25=1,(C26-C25)&gt;TIME(6,0,0)),"0:45",IF(AND(BR25=1,(C26-C25)&lt;=TIME(6,0,0)),"0:00",IF(BP25=1,"0:00",N25-M25)))),0)</f>
        <v>0</v>
      </c>
      <c r="P25" s="231"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IF(BP25=1,"",VLOOKUP(B25,[1]職員情報!$1:$1048576,27,FALSE))</f>
        <v/>
      </c>
      <c r="V25" s="330"/>
      <c r="W25" s="331"/>
      <c r="X25" s="331"/>
      <c r="Y25" s="331"/>
      <c r="Z25" s="331"/>
      <c r="AA25" s="331"/>
      <c r="AB25" s="332"/>
      <c r="AC25" s="333"/>
      <c r="AD25" s="323" t="str">
        <f t="shared" ref="AD25" si="348">IFERROR(IF(CM25=1,C26-C25,IF(C25="","",C26-C25-O25)),"×")</f>
        <v/>
      </c>
      <c r="AE25" s="334" t="str">
        <f t="shared" ref="AE25" si="349">IF(CB25=1,"",IF(BO25=2,"",IF(D26=0,"",IF(D25=C25,"",IF(AND(D25&gt;=0,D25-C25&lt;0),1,"")))))</f>
        <v/>
      </c>
      <c r="AF25" s="258">
        <f t="shared" ref="AF25" si="350">IF(C25="",0,IF(AND(D25&lt;C25,D26&lt;C25),D26-D25,IF(D25&lt;C25,C25-D25,0)))</f>
        <v>0</v>
      </c>
      <c r="AG25" s="320">
        <f t="shared" ref="AG25" si="351">IF(D26="",0,IF(AND(D26&lt;C26,E26&gt;C26),E26-C26,IF(AND(OR(D26&gt;C26,D26=C26),E26&gt;D26),D26-C26+E26-E25,IF(AND(OR(D26&gt;C26,D26=C26),E26=""),D26-C26,0))))</f>
        <v>0</v>
      </c>
      <c r="AH25" s="258">
        <f>IFERROR(F26-F25,0)</f>
        <v>0</v>
      </c>
      <c r="AI25" s="258">
        <f t="shared" ref="AI25" si="352">IFERROR(G26-G25,0)</f>
        <v>0</v>
      </c>
      <c r="AJ25" s="258">
        <f>IFERROR(H26-H25,0)</f>
        <v>0</v>
      </c>
      <c r="AK25" s="326">
        <f t="shared" ref="AK25" si="353">IFERROR(IF(AND(C25="",BP25=1),AH25+AI25+AJ25,(IF(AND(C25="",BO25=2),AH25+AI25+AJ25-O25,AH25+AI25+AJ25))),0)</f>
        <v>0</v>
      </c>
      <c r="AL25" s="258">
        <f t="shared" ref="AL25" si="354">IF(AD25&gt;=TIME(7,45,0),0,IF(C25="",0,IF((AD25+AK25)&lt;TIME(7,45,0),AK25,"7:45"-AD25)))</f>
        <v>0</v>
      </c>
      <c r="AM25" s="323">
        <f t="shared" ref="AM25" si="355">IF(AK25&lt;=(AL25+AN25),0,AK25-AL25-AP25)</f>
        <v>0</v>
      </c>
      <c r="AN25" s="258">
        <f>IF(BP25=1,0,IF(F26=0,0,IF(AND(F25&lt;TIME(5,0,0),F26&lt;TIME(5,0,0)),F26-F25,IF(F25&lt;TIME(5,0,0),TIME(5,0,0)-F25,0))))</f>
        <v>0</v>
      </c>
      <c r="AO25" s="324">
        <f t="shared" ref="AO25" si="356">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58">
        <f t="shared" ref="AP25" si="357">AN25+AO25</f>
        <v>0</v>
      </c>
      <c r="AQ25" s="258">
        <f t="shared" ref="AQ25" si="358">AK25-AT25</f>
        <v>0</v>
      </c>
      <c r="AR25" s="320">
        <f t="shared" ref="AR25" si="359">IF(BP25="",0,IF(F26=0,0,IF(F25&lt;TIME(5,0,0),TIME(5,0,0)-F25,IF(G25&lt;TIME(5,0,0),TIME(5,0,0)-G25,0))))</f>
        <v>0</v>
      </c>
      <c r="AS25" s="320">
        <f t="shared" ref="AS25" si="360">IF(BP25="",0,IF(F26="",0,IF(F26&gt;TIME(22,0,0),F26-TIME(22,0,0),IF(G26="",0,IF(G26&gt;TIME(22,0,0),G26-TIME(22,0,0),0)))))</f>
        <v>0</v>
      </c>
      <c r="AT25" s="258">
        <f t="shared" ref="AT25" si="361">AR25+AS25</f>
        <v>0</v>
      </c>
      <c r="AU25" s="321">
        <f t="shared" ref="AU25" si="362">IF(OR(AD25="",AD25="×"),0,IF(BT25=0,1,0))</f>
        <v>0</v>
      </c>
      <c r="AV25" s="258">
        <f t="shared" ref="AV25" si="363">IF(OR(AD25="",AD25="×"),0,IF(C25="",0,AD25-BG25-BJ25))</f>
        <v>0</v>
      </c>
      <c r="AW25" s="258" t="str">
        <f t="shared" ref="AW25" si="364">IFERROR(IF(AD25="","",AD25*BT25),0)</f>
        <v/>
      </c>
      <c r="AX25" s="258">
        <f t="shared" ref="AX25" si="365">IF(J26="",0,IF(AND(J25&lt;M25,J26&gt;N25),J26-J25-O25,J26-J25))</f>
        <v>0</v>
      </c>
      <c r="AY25" s="258">
        <f t="shared" ref="AY25" si="366">IF(L26="",0,IF(AND(L25&lt;M25,L26&gt;N25),L26-L25-O25,L26-L25))</f>
        <v>0</v>
      </c>
      <c r="AZ25" s="258">
        <f t="shared" ref="AZ25" si="367">IF(J26="",0,IF(I25="育部休",J26-J25,0))</f>
        <v>0</v>
      </c>
      <c r="BA25" s="258">
        <f t="shared" ref="BA25" si="368">IF(L26="",0,IF(K25="育部休",L26-L25,0))</f>
        <v>0</v>
      </c>
      <c r="BB25" s="258" t="str">
        <f>IF(C26="","",VLOOKUP(B25,職員情報!$1:$1048576,8,FALSE))</f>
        <v/>
      </c>
      <c r="BC25" s="258" t="str">
        <f t="shared" ref="BC25" si="369">IF(BB25="","",IF(AND(J25="",L25=""),"",IF(L25="","育部休"&amp;TEXT(J25,"h時mm分")&amp;"～"&amp;TEXT(J26,"h時mm分"),IF(J25="","育部休"&amp;TEXT(L25,"h時mm分")&amp;"～"&amp;TEXT(L26,"h時mm分"),"育部休"&amp;TEXT(J25,"h時mm分")&amp;"～"&amp;TEXT(J26,"h時mm分")&amp;"　"&amp;TEXT(L25,"h時mm分")&amp;"～"&amp;TEXT(L26,"h時mm分")))))</f>
        <v/>
      </c>
      <c r="BD25" s="258" t="str">
        <f>IF(E26="","",VLOOKUP(C25,職員情報!$1:$1048576,19,FALSE))</f>
        <v/>
      </c>
      <c r="BE25" s="258" t="str">
        <f>IF(OR(BO25=2,BP25=1),"",VLOOKUP(B25,職員情報!$1:$1048576,9,FALSE))</f>
        <v/>
      </c>
      <c r="BF25" s="258" t="str">
        <f>IF(OR(BO25=2,BP25=1),"",VLOOKUP(B25,職員情報!$1:$1048576,10,FALSE))</f>
        <v/>
      </c>
      <c r="BG25" s="258">
        <f t="shared" ref="BG25" si="370">IF(OR(BO25=2,BP25=1),0,IF(J25="",0,IF(OR(I25="育部休",I25="介部休",I25="無休",I25="欠勤"),IF(AND(OR(J25&lt;M25,J25=M25),OR(N25&lt;J26,N25=J26)),J26-J25-(N25-M25),J26-J25),0)))</f>
        <v>0</v>
      </c>
      <c r="BH25" s="258" t="str">
        <f>IF(OR(BO25=2,BP25=1),"",VLOOKUP(B25,職員情報!$1:$1048576,12,FALSE))</f>
        <v/>
      </c>
      <c r="BI25" s="258" t="str">
        <f>IF(OR(BO25=2,BP25=1),"",VLOOKUP(B25,職員情報!$1:$1048576,13,FALSE))</f>
        <v/>
      </c>
      <c r="BJ25" s="258">
        <f t="shared" ref="BJ25" si="371">IF(OR(BO25=2,BP25=1),0,IF(L25="",0,IF(OR(K25="育部休",K25="介部休",K25="無休",K25="欠勤"),IF(AND(OR(L25&lt;M25,L25=M25),OR(N25&lt;L26,N25=L26)),L26-L25-(N25-M25),L26-L25),0)))</f>
        <v>0</v>
      </c>
      <c r="BK25" s="258">
        <f t="shared" ref="BK25" si="372">IF(I25="育部休",0,IF(I25="介部休","",BG25))</f>
        <v>0</v>
      </c>
      <c r="BL25" s="258">
        <f t="shared" ref="BL25" si="373">IF(K25="育部休",0,IF(K25="介部休","",BJ25))</f>
        <v>0</v>
      </c>
      <c r="BM25" s="317">
        <f>IF(AND(D25="",BG25&gt;0),0,IF(OR(BU25=1,D25&lt;VLOOKUP(B25,職員情報!$1:$1048576,10,FALSE)),BG25,IF(OR(I25="",J25&gt;VLOOKUP(B25,職員情報!$1:$1048576,2,FALSE)),0,BG25)))</f>
        <v>0</v>
      </c>
      <c r="BN25" s="215"/>
      <c r="BO25" s="319">
        <f>IF(AND(VLOOKUP(B25,職員情報!$1:$1048576,29,FALSE)=2,BP25="",BR25=""),2,"")</f>
        <v>2</v>
      </c>
      <c r="BP25" s="243" t="str">
        <f t="shared" ref="BP25" si="374">IF(AND(BQ25=1,BR25=""),1,"")</f>
        <v/>
      </c>
      <c r="BQ25" s="227" t="str">
        <f>IF(OR(WEEKDAY(A25)=1,AND(WEEKDAY(A25)=7,職員情報!$B$14=""),COUNTIF(休日!$A:$B,A25)=1,BW25=1),1,"")</f>
        <v/>
      </c>
      <c r="BR25" s="243" t="str">
        <f t="shared" ref="BR25" si="375">IF(COUNTIF(V26,"*振替*")+COUNTIF(V26,"*変更*"),1,"")</f>
        <v/>
      </c>
      <c r="BS25" s="243">
        <f t="shared" ref="BS25" si="376">IF((OR(D25="年休",D25="特休",D25="病休",D25="有休",D25="職専免",D25="出張",D25="年休等",D25="在宅勤務",D26="年休",D26="特休",D26="病休",D26="有休",D26="職専免",D26="出張",D26="年休等",D26="在宅勤務")),1,0)</f>
        <v>0</v>
      </c>
      <c r="BT25" s="243">
        <f>IF((OR(D25="無休",D25="欠勤",D26="無休",D26="欠勤")),1,0)</f>
        <v>0</v>
      </c>
      <c r="BU25" s="243">
        <f t="shared" ref="BU25" si="377">IF(AND(BS25=0,BT25=0),0,1)</f>
        <v>0</v>
      </c>
      <c r="BV25" s="243"/>
      <c r="BW25" s="243">
        <f>IF(D25="振替",1,0)</f>
        <v>0</v>
      </c>
      <c r="BX25" s="243"/>
      <c r="BY25" s="243"/>
      <c r="BZ25" s="243"/>
      <c r="CA25" s="243">
        <f>IF((OR(D25="年休",D25="特休",D25="病休",D25="有休",D25="無休",D25="欠勤",D25="職専免",D25="出張",D25="振替",D26="年休",D26="特休",D26="病休",D26="有休",D26="無休",D26="欠勤",D26="職専免",D26="出張",D26="振替")),1,0)</f>
        <v>0</v>
      </c>
      <c r="CB25" s="243">
        <f t="shared" ref="CB25" si="378">IF((OR(BP25=1,CA25=1)),1,0)</f>
        <v>0</v>
      </c>
      <c r="CC25" s="315">
        <f>IF(V25="",1,0)</f>
        <v>1</v>
      </c>
      <c r="CD25" s="316"/>
      <c r="CE25" s="243">
        <f t="shared" ref="CE25" si="379">IF(COUNTIFS(V25,"*半日勤務*")+COUNTIFS(V26,"*半日勤務*"),1,0)</f>
        <v>0</v>
      </c>
      <c r="CF25" s="309">
        <f>VLOOKUP(B25,職員情報!$1:$1048576,21,FALSE)</f>
        <v>0</v>
      </c>
      <c r="CG25" s="311" t="str">
        <f>IF(AND(CF25&lt;TIME(1,0,0),D26&gt;0,E26&gt;0),"1:00","0:45")</f>
        <v>0:45</v>
      </c>
      <c r="CH25" s="313">
        <f t="shared" ref="CH25" si="380">IF(AK25&lt;=0,0,IF(AK25&lt;TIME(7,45,0),AK25,TIME(7,45,0)))</f>
        <v>0</v>
      </c>
      <c r="CI25" s="251">
        <f t="shared" ref="CI25" si="381">IF(AK25&gt;0,AK25-CH25-CL25,0)</f>
        <v>0</v>
      </c>
      <c r="CJ25" s="251">
        <f t="shared" ref="CJ25" si="382">IF(AK25&lt;=0,0,IF(F26=0,0,IF(AND(P25&gt;=TIME(7,45,0),F25&lt;TIME(5,0,0)),TIME(5,0,0)-F25,IF(AND(P25&gt;=TIME(7,45,0),G25&lt;TIME(5,0,0)),TIME(5,0,0)-G25,0))))</f>
        <v>0</v>
      </c>
      <c r="CK25" s="251">
        <f t="shared" ref="CK25" si="383">IF(F26="",0,IF(AND(P25&gt;=TIME(7,45,0),F26&gt;TIME(22,0,0)),F26-TIME(22,0,0),IF(G26="",0,IF(AND(P25&gt;=TIME(7,45,0),G26&gt;TIME(22,0,0)),G26-TIME(22,0,0),0))))</f>
        <v>0</v>
      </c>
      <c r="CL25" s="251">
        <f t="shared" ref="CL25" si="384">CJ25+CK25</f>
        <v>0</v>
      </c>
      <c r="CM25" s="253">
        <f>VLOOKUP(B25,職員情報!$1:$1048576,30,FALSE)</f>
        <v>0</v>
      </c>
      <c r="CN25" s="229">
        <f t="shared" ref="CN25" si="385">CN23+SUM(P25:T25)</f>
        <v>0</v>
      </c>
      <c r="CO25" s="229">
        <f t="shared" ref="CO25" si="386">CO23+SUM(P25:T25)</f>
        <v>0</v>
      </c>
    </row>
    <row r="26" spans="1:93" ht="15.95" customHeight="1">
      <c r="A26" s="355"/>
      <c r="B26" s="352"/>
      <c r="C26" s="80" t="str">
        <f>IF(OR(BO25=2,BP25=1),"",VLOOKUP(B25,職員情報!$1:$1048576,3,FALSE))</f>
        <v/>
      </c>
      <c r="D26" s="131"/>
      <c r="E26" s="134"/>
      <c r="F26" s="164" t="str">
        <f t="shared" ref="F26" si="387">IFERROR(IF(AND(BO25=2,D26=0),"",IF(AND(BO25=2,C26=""),D26,IF(AND(BP25=1,D26=0),"",IF(AND(BP25=1,C26=""),D26,IF(AND(AE25=1,C25&gt;D26),D26,IF(AND(BO25=2,C25&gt;D25),D26,IF(AND(BP25=1,C25&gt;D25,C25&gt;D26),D26,IF(AND(BP25=1,C25&gt;D25,C25&lt;D26),C25,IF(AND(BO25=2,C25=D25),"",IF(AND(BP25=1,C25=D25),"",IF(AE25,C25,""))))))))))),"")</f>
        <v/>
      </c>
      <c r="G26" s="123" t="str">
        <f t="shared" ref="G26" si="388">IF(AND(BP25=1,CE25=0,E26&gt;0),E26,IF(AND(BO25=2,E26&gt;0),E26,IF(AND(C25="",C26=""),"",IF(C25&gt;=G25,C25,IF(AND(AG25&gt;0,D26&lt;C26),E26,IF(AND(C25="",C26=""),"",IF(AND(AG25&gt;0,D26&gt;C26),D26,"")))))))</f>
        <v/>
      </c>
      <c r="H26" s="124" t="str">
        <f t="shared" ref="H26" si="389">IF(H25="","",E26)</f>
        <v/>
      </c>
      <c r="I26" s="344"/>
      <c r="J26" s="137" t="str">
        <f>IF(OR(BB25="育部休",BB25="介部休"),IF(BU25=1,"",IF(OR(D25="",D25=BF25),BF25,IF(AND(BE25&lt;D25,D25&lt;BF25),D25,""))),"")</f>
        <v/>
      </c>
      <c r="K26" s="346"/>
      <c r="L26" s="81" t="str">
        <f>IF(OR(BB25="育部休",BB25="介部休"),IF(BU25=1,"",IF(OR(D26="",AND(BH25&lt;D26,D26&lt;BI25),D26=BH25),BI25,"")),"")</f>
        <v/>
      </c>
      <c r="M26" s="353"/>
      <c r="N26" s="354"/>
      <c r="O26" s="336"/>
      <c r="P26" s="232"/>
      <c r="Q26" s="338"/>
      <c r="R26" s="338"/>
      <c r="S26" s="338"/>
      <c r="T26" s="338"/>
      <c r="U26" s="329"/>
      <c r="V26" s="255"/>
      <c r="W26" s="256"/>
      <c r="X26" s="256"/>
      <c r="Y26" s="256"/>
      <c r="Z26" s="256"/>
      <c r="AA26" s="256"/>
      <c r="AB26" s="257"/>
      <c r="AC26" s="333"/>
      <c r="AD26" s="323"/>
      <c r="AE26" s="334"/>
      <c r="AF26" s="258"/>
      <c r="AG26" s="325"/>
      <c r="AH26" s="319"/>
      <c r="AI26" s="319"/>
      <c r="AJ26" s="319"/>
      <c r="AK26" s="327"/>
      <c r="AL26" s="258"/>
      <c r="AM26" s="323"/>
      <c r="AN26" s="258"/>
      <c r="AO26" s="320"/>
      <c r="AP26" s="319"/>
      <c r="AQ26" s="258"/>
      <c r="AR26" s="320"/>
      <c r="AS26" s="320"/>
      <c r="AT26" s="319"/>
      <c r="AU26" s="322"/>
      <c r="AV26" s="260">
        <f t="shared" si="16"/>
        <v>0</v>
      </c>
      <c r="AW26" s="260"/>
      <c r="AX26" s="260"/>
      <c r="AY26" s="260"/>
      <c r="AZ26" s="260"/>
      <c r="BA26" s="259"/>
      <c r="BB26" s="259"/>
      <c r="BC26" s="259"/>
      <c r="BD26" s="259"/>
      <c r="BE26" s="259"/>
      <c r="BF26" s="259"/>
      <c r="BG26" s="259"/>
      <c r="BH26" s="259"/>
      <c r="BI26" s="259"/>
      <c r="BJ26" s="258"/>
      <c r="BK26" s="259"/>
      <c r="BL26" s="259"/>
      <c r="BM26" s="318"/>
      <c r="BN26" s="220"/>
      <c r="BO26" s="319"/>
      <c r="BP26" s="243"/>
      <c r="BQ26" s="227"/>
      <c r="BR26" s="243"/>
      <c r="BS26" s="243"/>
      <c r="BT26" s="243"/>
      <c r="BU26" s="241"/>
      <c r="BV26" s="243"/>
      <c r="BW26" s="243"/>
      <c r="BX26" s="243"/>
      <c r="BY26" s="243"/>
      <c r="BZ26" s="243"/>
      <c r="CA26" s="243"/>
      <c r="CB26" s="243"/>
      <c r="CC26" s="315"/>
      <c r="CD26" s="316"/>
      <c r="CE26" s="243"/>
      <c r="CF26" s="310"/>
      <c r="CG26" s="312"/>
      <c r="CH26" s="314"/>
      <c r="CI26" s="252"/>
      <c r="CJ26" s="252"/>
      <c r="CK26" s="252"/>
      <c r="CL26" s="252"/>
      <c r="CM26" s="254"/>
      <c r="CN26" s="230"/>
      <c r="CO26" s="230"/>
    </row>
    <row r="27" spans="1:93" ht="15.95" customHeight="1">
      <c r="A27" s="339">
        <f t="shared" ref="A27" si="390">A25+1</f>
        <v>45240</v>
      </c>
      <c r="B27" s="341" t="str">
        <f t="shared" ref="B27" si="391">TEXT(A27,"aaa")</f>
        <v>金</v>
      </c>
      <c r="C27" s="78" t="str">
        <f>IF(OR(BO27=2,BP27=1),"",VLOOKUP(B27,職員情報!$1:$1048576,2,FALSE))</f>
        <v/>
      </c>
      <c r="D27" s="132"/>
      <c r="E27" s="79"/>
      <c r="F27" s="153" t="str">
        <f t="shared" ref="F27" si="392">IF(AND(BO47=1,D28=0),"",IF(AND(BO20=1,C27=""),D27,IF(AND(BO27=2,C27&gt;D27),D27,IF(AND(BO27=2,C27=D27),"",IF(AND(BP27=1,D28=0),"",IF(AND(BP27=1,C27=""),D27,IF(AND(BP27=1,C27&gt;D27),D27,IF(AND(BP27=1,C27=D27),"",IF(AE27=1,D27,"")))))))))</f>
        <v/>
      </c>
      <c r="G27" s="121" t="str">
        <f t="shared" si="19"/>
        <v/>
      </c>
      <c r="H27" s="122" t="str">
        <f t="shared" ref="H27" si="393">IF(AND(AG27&gt;0,C27&gt;=G28),C28,IF(E27=C27,"",IF(AND(AG27&gt;0,C28&gt;G27),"",IF(AND(AG27&gt;0,D28&gt;0,E27-D28&gt;0),E27,IF(AND(AG27&gt;0,E27&gt;0),C28,"")))))</f>
        <v/>
      </c>
      <c r="I27" s="343" t="str">
        <f t="shared" ref="I27" si="394">IF(BB27="","",IF(J27="","",BB27))</f>
        <v/>
      </c>
      <c r="J27" s="77" t="str">
        <f>IF(OR(BB27="育部休",BB27="介部休"),IF(BU27=1,"",IF(OR(D27="",AND(BE27&lt;D27,D27&lt;BF27),D27=BF27),BE27,"")),"")</f>
        <v/>
      </c>
      <c r="K27" s="345" t="str">
        <f t="shared" ref="K27" si="395">IF(BB27="","",IF(L27="","",BB27))</f>
        <v/>
      </c>
      <c r="L27" s="79" t="str">
        <f>IF(OR(BB27="育部休",BB27="介部休"),IF(BU27=1,"",IF(OR(D28="",D28=BH27),BH27,IF(AND(BH27&lt;D28,D28&lt;BI27),D28,""))),"")</f>
        <v/>
      </c>
      <c r="M27" s="347">
        <f>IF(BP27=1,"",VLOOKUP(B27,職員情報!$1:$1048576,4,FALSE))</f>
        <v>0</v>
      </c>
      <c r="N27" s="349">
        <f>IF(BP27=1,"",VLOOKUP(B27,職員情報!$1:$1048576,5,FALSE))</f>
        <v>0</v>
      </c>
      <c r="O27" s="335">
        <f t="shared" ref="O27" si="396">IFERROR(IF(AND(BR27=1,(C28-C27)&gt;=TIME(8,45,0)),"1:00",IF(AND(BR27=1,(C28-C27)&gt;TIME(6,0,0)),"0:45",IF(AND(BR27=1,(C28-C27)&lt;=TIME(6,0,0)),"0:00",IF(BP27=1,"0:00",N27-M27)))),0)</f>
        <v>0</v>
      </c>
      <c r="P27" s="231"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IF(BP27=1,"",VLOOKUP(B27,[1]職員情報!$1:$1048576,27,FALSE))</f>
        <v/>
      </c>
      <c r="V27" s="330"/>
      <c r="W27" s="331"/>
      <c r="X27" s="331"/>
      <c r="Y27" s="331"/>
      <c r="Z27" s="331"/>
      <c r="AA27" s="331"/>
      <c r="AB27" s="332"/>
      <c r="AC27" s="333"/>
      <c r="AD27" s="323" t="str">
        <f t="shared" ref="AD27" si="397">IFERROR(IF(CM27=1,C28-C27,IF(C27="","",C28-C27-O27)),"×")</f>
        <v/>
      </c>
      <c r="AE27" s="334" t="str">
        <f t="shared" ref="AE27" si="398">IF(CB27=1,"",IF(BO27=2,"",IF(D28=0,"",IF(D27=C27,"",IF(AND(D27&gt;=0,D27-C27&lt;0),1,"")))))</f>
        <v/>
      </c>
      <c r="AF27" s="258">
        <f t="shared" ref="AF27" si="399">IF(C27="",0,IF(AND(D27&lt;C27,D28&lt;C27),D28-D27,IF(D27&lt;C27,C27-D27,0)))</f>
        <v>0</v>
      </c>
      <c r="AG27" s="320">
        <f t="shared" ref="AG27" si="400">IF(D28="",0,IF(AND(D28&lt;C28,E28&gt;C28),E28-C28,IF(AND(OR(D28&gt;C28,D28=C28),E28&gt;D28),D28-C28+E28-E27,IF(AND(OR(D28&gt;C28,D28=C28),E28=""),D28-C28,0))))</f>
        <v>0</v>
      </c>
      <c r="AH27" s="258">
        <f>IFERROR(F28-F27,0)</f>
        <v>0</v>
      </c>
      <c r="AI27" s="258">
        <f t="shared" ref="AI27" si="401">IFERROR(G28-G27,0)</f>
        <v>0</v>
      </c>
      <c r="AJ27" s="258">
        <f>IFERROR(H28-H27,0)</f>
        <v>0</v>
      </c>
      <c r="AK27" s="326">
        <f t="shared" ref="AK27" si="402">IFERROR(IF(AND(C27="",BP27=1),AH27+AI27+AJ27,(IF(AND(C27="",BO27=2),AH27+AI27+AJ27-O27,AH27+AI27+AJ27))),0)</f>
        <v>0</v>
      </c>
      <c r="AL27" s="258">
        <f t="shared" ref="AL27" si="403">IF(AD27&gt;=TIME(7,45,0),0,IF(C27="",0,IF((AD27+AK27)&lt;TIME(7,45,0),AK27,"7:45"-AD27)))</f>
        <v>0</v>
      </c>
      <c r="AM27" s="323">
        <f t="shared" ref="AM27" si="404">IF(AK27&lt;=(AL27+AN27),0,AK27-AL27-AP27)</f>
        <v>0</v>
      </c>
      <c r="AN27" s="258">
        <f>IF(BP27=1,0,IF(F28=0,0,IF(AND(F27&lt;TIME(5,0,0),F28&lt;TIME(5,0,0)),F28-F27,IF(F27&lt;TIME(5,0,0),TIME(5,0,0)-F27,0))))</f>
        <v>0</v>
      </c>
      <c r="AO27" s="324">
        <f t="shared" ref="AO27" si="405">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58">
        <f t="shared" ref="AP27" si="406">AN27+AO27</f>
        <v>0</v>
      </c>
      <c r="AQ27" s="258">
        <f t="shared" ref="AQ27" si="407">AK27-AT27</f>
        <v>0</v>
      </c>
      <c r="AR27" s="320">
        <f t="shared" ref="AR27" si="408">IF(BP27="",0,IF(F28=0,0,IF(F27&lt;TIME(5,0,0),TIME(5,0,0)-F27,IF(G27&lt;TIME(5,0,0),TIME(5,0,0)-G27,0))))</f>
        <v>0</v>
      </c>
      <c r="AS27" s="320">
        <f t="shared" ref="AS27" si="409">IF(BP27="",0,IF(F28="",0,IF(F28&gt;TIME(22,0,0),F28-TIME(22,0,0),IF(G28="",0,IF(G28&gt;TIME(22,0,0),G28-TIME(22,0,0),0)))))</f>
        <v>0</v>
      </c>
      <c r="AT27" s="258">
        <f t="shared" ref="AT27" si="410">AR27+AS27</f>
        <v>0</v>
      </c>
      <c r="AU27" s="321">
        <f t="shared" ref="AU27" si="411">IF(OR(AD27="",AD27="×"),0,IF(BT27=0,1,0))</f>
        <v>0</v>
      </c>
      <c r="AV27" s="258">
        <f t="shared" ref="AV27" si="412">IF(OR(AD27="",AD27="×"),0,IF(C27="",0,AD27-BG27-BJ27))</f>
        <v>0</v>
      </c>
      <c r="AW27" s="258" t="str">
        <f t="shared" ref="AW27" si="413">IFERROR(IF(AD27="","",AD27*BT27),0)</f>
        <v/>
      </c>
      <c r="AX27" s="258">
        <f t="shared" ref="AX27" si="414">IF(J28="",0,IF(AND(J27&lt;M27,J28&gt;N27),J28-J27-O27,J28-J27))</f>
        <v>0</v>
      </c>
      <c r="AY27" s="258">
        <f t="shared" ref="AY27" si="415">IF(L28="",0,IF(AND(L27&lt;M27,L28&gt;N27),L28-L27-O27,L28-L27))</f>
        <v>0</v>
      </c>
      <c r="AZ27" s="258">
        <f t="shared" ref="AZ27" si="416">IF(J28="",0,IF(I27="育部休",J28-J27,0))</f>
        <v>0</v>
      </c>
      <c r="BA27" s="258">
        <f t="shared" ref="BA27" si="417">IF(L28="",0,IF(K27="育部休",L28-L27,0))</f>
        <v>0</v>
      </c>
      <c r="BB27" s="258" t="str">
        <f>IF(C28="","",VLOOKUP(B27,職員情報!$1:$1048576,8,FALSE))</f>
        <v/>
      </c>
      <c r="BC27" s="258" t="str">
        <f t="shared" ref="BC27" si="418">IF(BB27="","",IF(AND(J27="",L27=""),"",IF(L27="","育部休"&amp;TEXT(J27,"h時mm分")&amp;"～"&amp;TEXT(J28,"h時mm分"),IF(J27="","育部休"&amp;TEXT(L27,"h時mm分")&amp;"～"&amp;TEXT(L28,"h時mm分"),"育部休"&amp;TEXT(J27,"h時mm分")&amp;"～"&amp;TEXT(J28,"h時mm分")&amp;"　"&amp;TEXT(L27,"h時mm分")&amp;"～"&amp;TEXT(L28,"h時mm分")))))</f>
        <v/>
      </c>
      <c r="BD27" s="258" t="str">
        <f>IF(E28="","",VLOOKUP(C27,職員情報!$1:$1048576,19,FALSE))</f>
        <v/>
      </c>
      <c r="BE27" s="258" t="str">
        <f>IF(OR(BO27=2,BP27=1),"",VLOOKUP(B27,職員情報!$1:$1048576,9,FALSE))</f>
        <v/>
      </c>
      <c r="BF27" s="258" t="str">
        <f>IF(OR(BO27=2,BP27=1),"",VLOOKUP(B27,職員情報!$1:$1048576,10,FALSE))</f>
        <v/>
      </c>
      <c r="BG27" s="258">
        <f t="shared" ref="BG27" si="419">IF(OR(BO27=2,BP27=1),0,IF(J27="",0,IF(OR(I27="育部休",I27="介部休",I27="無休",I27="欠勤"),IF(AND(OR(J27&lt;M27,J27=M27),OR(N27&lt;J28,N27=J28)),J28-J27-(N27-M27),J28-J27),0)))</f>
        <v>0</v>
      </c>
      <c r="BH27" s="258" t="str">
        <f>IF(OR(BO27=2,BP27=1),"",VLOOKUP(B27,職員情報!$1:$1048576,12,FALSE))</f>
        <v/>
      </c>
      <c r="BI27" s="258" t="str">
        <f>IF(OR(BO27=2,BP27=1),"",VLOOKUP(B27,職員情報!$1:$1048576,13,FALSE))</f>
        <v/>
      </c>
      <c r="BJ27" s="258">
        <f t="shared" ref="BJ27" si="420">IF(OR(BO27=2,BP27=1),0,IF(L27="",0,IF(OR(K27="育部休",K27="介部休",K27="無休",K27="欠勤"),IF(AND(OR(L27&lt;M27,L27=M27),OR(N27&lt;L28,N27=L28)),L28-L27-(N27-M27),L28-L27),0)))</f>
        <v>0</v>
      </c>
      <c r="BK27" s="258">
        <f t="shared" ref="BK27" si="421">IF(I27="育部休",0,IF(I27="介部休","",BG27))</f>
        <v>0</v>
      </c>
      <c r="BL27" s="258">
        <f t="shared" ref="BL27" si="422">IF(K27="育部休",0,IF(K27="介部休","",BJ27))</f>
        <v>0</v>
      </c>
      <c r="BM27" s="317">
        <f>IF(AND(D27="",BG27&gt;0),0,IF(OR(BU27=1,D27&lt;VLOOKUP(B27,職員情報!$1:$1048576,10,FALSE)),BG27,IF(OR(I27="",J27&gt;VLOOKUP(B27,職員情報!$1:$1048576,2,FALSE)),0,BG27)))</f>
        <v>0</v>
      </c>
      <c r="BN27" s="215"/>
      <c r="BO27" s="319">
        <f>IF(AND(VLOOKUP(B27,職員情報!$1:$1048576,29,FALSE)=2,BP27="",BR27=""),2,"")</f>
        <v>2</v>
      </c>
      <c r="BP27" s="243" t="str">
        <f t="shared" ref="BP27" si="423">IF(AND(BQ27=1,BR27=""),1,"")</f>
        <v/>
      </c>
      <c r="BQ27" s="227" t="str">
        <f>IF(OR(WEEKDAY(A27)=1,AND(WEEKDAY(A27)=7,職員情報!$B$14=""),COUNTIF(休日!$A:$B,A27)=1,BW27=1),1,"")</f>
        <v/>
      </c>
      <c r="BR27" s="243" t="str">
        <f t="shared" ref="BR27" si="424">IF(COUNTIF(V28,"*振替*")+COUNTIF(V28,"*変更*"),1,"")</f>
        <v/>
      </c>
      <c r="BS27" s="243">
        <f t="shared" ref="BS27" si="425">IF((OR(D27="年休",D27="特休",D27="病休",D27="有休",D27="職専免",D27="出張",D27="年休等",D27="在宅勤務",D28="年休",D28="特休",D28="病休",D28="有休",D28="職専免",D28="出張",D28="年休等",D28="在宅勤務")),1,0)</f>
        <v>0</v>
      </c>
      <c r="BT27" s="243">
        <f>IF((OR(D27="無休",D27="欠勤",D28="無休",D28="欠勤")),1,0)</f>
        <v>0</v>
      </c>
      <c r="BU27" s="243">
        <f t="shared" ref="BU27" si="426">IF(AND(BS27=0,BT27=0),0,1)</f>
        <v>0</v>
      </c>
      <c r="BV27" s="243"/>
      <c r="BW27" s="243">
        <f>IF(D27="振替",1,0)</f>
        <v>0</v>
      </c>
      <c r="BX27" s="243"/>
      <c r="BY27" s="243"/>
      <c r="BZ27" s="243"/>
      <c r="CA27" s="243">
        <f>IF((OR(D27="年休",D27="特休",D27="病休",D27="有休",D27="無休",D27="欠勤",D27="職専免",D27="出張",D27="振替",D28="年休",D28="特休",D28="病休",D28="有休",D28="無休",D28="欠勤",D28="職専免",D28="出張",D28="振替")),1,0)</f>
        <v>0</v>
      </c>
      <c r="CB27" s="243">
        <f t="shared" ref="CB27" si="427">IF((OR(BP27=1,CA27=1)),1,0)</f>
        <v>0</v>
      </c>
      <c r="CC27" s="315">
        <f>IF(V27="",1,0)</f>
        <v>1</v>
      </c>
      <c r="CD27" s="316"/>
      <c r="CE27" s="243">
        <f t="shared" ref="CE27" si="428">IF(COUNTIFS(V27,"*半日勤務*")+COUNTIFS(V28,"*半日勤務*"),1,0)</f>
        <v>0</v>
      </c>
      <c r="CF27" s="309">
        <f>VLOOKUP(B27,職員情報!$1:$1048576,21,FALSE)</f>
        <v>0</v>
      </c>
      <c r="CG27" s="311" t="str">
        <f>IF(AND(CF27&lt;TIME(1,0,0),D28&gt;0,E28&gt;0),"1:00","0:45")</f>
        <v>0:45</v>
      </c>
      <c r="CH27" s="313">
        <f t="shared" ref="CH27" si="429">IF(AK27&lt;=0,0,IF(AK27&lt;TIME(7,45,0),AK27,TIME(7,45,0)))</f>
        <v>0</v>
      </c>
      <c r="CI27" s="251">
        <f t="shared" ref="CI27" si="430">IF(AK27&gt;0,AK27-CH27-CL27,0)</f>
        <v>0</v>
      </c>
      <c r="CJ27" s="251">
        <f t="shared" ref="CJ27" si="431">IF(AK27&lt;=0,0,IF(F28=0,0,IF(AND(P27&gt;=TIME(7,45,0),F27&lt;TIME(5,0,0)),TIME(5,0,0)-F27,IF(AND(P27&gt;=TIME(7,45,0),G27&lt;TIME(5,0,0)),TIME(5,0,0)-G27,0))))</f>
        <v>0</v>
      </c>
      <c r="CK27" s="251">
        <f t="shared" ref="CK27" si="432">IF(F28="",0,IF(AND(P27&gt;=TIME(7,45,0),F28&gt;TIME(22,0,0)),F28-TIME(22,0,0),IF(G28="",0,IF(AND(P27&gt;=TIME(7,45,0),G28&gt;TIME(22,0,0)),G28-TIME(22,0,0),0))))</f>
        <v>0</v>
      </c>
      <c r="CL27" s="251">
        <f t="shared" ref="CL27" si="433">CJ27+CK27</f>
        <v>0</v>
      </c>
      <c r="CM27" s="253">
        <f>VLOOKUP(B27,職員情報!$1:$1048576,30,FALSE)</f>
        <v>0</v>
      </c>
      <c r="CN27" s="229">
        <f t="shared" ref="CN27" si="434">CN25+SUM(P27:T27)</f>
        <v>0</v>
      </c>
      <c r="CO27" s="229">
        <f t="shared" ref="CO27" si="435">CO25+SUM(P27:T27)</f>
        <v>0</v>
      </c>
    </row>
    <row r="28" spans="1:93" ht="15.95" customHeight="1">
      <c r="A28" s="355"/>
      <c r="B28" s="352"/>
      <c r="C28" s="80" t="str">
        <f>IF(OR(BO27=2,BP27=1),"",VLOOKUP(B27,職員情報!$1:$1048576,3,FALSE))</f>
        <v/>
      </c>
      <c r="D28" s="131"/>
      <c r="E28" s="134"/>
      <c r="F28" s="164" t="str">
        <f t="shared" ref="F28" si="436">IFERROR(IF(AND(BO27=2,D28=0),"",IF(AND(BO27=2,C28=""),D28,IF(AND(BP27=1,D28=0),"",IF(AND(BP27=1,C28=""),D28,IF(AND(AE27=1,C27&gt;D28),D28,IF(AND(BO27=2,C27&gt;D27),D28,IF(AND(BP27=1,C27&gt;D27,C27&gt;D28),D28,IF(AND(BP27=1,C27&gt;D27,C27&lt;D28),C27,IF(AND(BO27=2,C27=D27),"",IF(AND(BP27=1,C27=D27),"",IF(AE27,C27,""))))))))))),"")</f>
        <v/>
      </c>
      <c r="G28" s="123" t="str">
        <f t="shared" ref="G28" si="437">IF(AND(BP27=1,CE27=0,E28&gt;0),E28,IF(AND(BO27=2,E28&gt;0),E28,IF(AND(C27="",C28=""),"",IF(C27&gt;=G27,C27,IF(AND(AG27&gt;0,D28&lt;C28),E28,IF(AND(C27="",C28=""),"",IF(AND(AG27&gt;0,D28&gt;C28),D28,"")))))))</f>
        <v/>
      </c>
      <c r="H28" s="124" t="str">
        <f t="shared" ref="H28" si="438">IF(H27="","",E28)</f>
        <v/>
      </c>
      <c r="I28" s="344"/>
      <c r="J28" s="137" t="str">
        <f>IF(OR(BB27="育部休",BB27="介部休"),IF(BU27=1,"",IF(OR(D27="",D27=BF27),BF27,IF(AND(BE27&lt;D27,D27&lt;BF27),D27,""))),"")</f>
        <v/>
      </c>
      <c r="K28" s="346"/>
      <c r="L28" s="81" t="str">
        <f>IF(OR(BB27="育部休",BB27="介部休"),IF(BU27=1,"",IF(OR(D28="",AND(BH27&lt;D28,D28&lt;BI27),D28=BH27),BI27,"")),"")</f>
        <v/>
      </c>
      <c r="M28" s="353"/>
      <c r="N28" s="354"/>
      <c r="O28" s="336"/>
      <c r="P28" s="232"/>
      <c r="Q28" s="338"/>
      <c r="R28" s="338"/>
      <c r="S28" s="338"/>
      <c r="T28" s="338"/>
      <c r="U28" s="329"/>
      <c r="V28" s="255"/>
      <c r="W28" s="256"/>
      <c r="X28" s="256"/>
      <c r="Y28" s="256"/>
      <c r="Z28" s="256"/>
      <c r="AA28" s="256"/>
      <c r="AB28" s="257"/>
      <c r="AC28" s="333"/>
      <c r="AD28" s="323"/>
      <c r="AE28" s="334"/>
      <c r="AF28" s="258"/>
      <c r="AG28" s="325"/>
      <c r="AH28" s="319"/>
      <c r="AI28" s="319"/>
      <c r="AJ28" s="319"/>
      <c r="AK28" s="327"/>
      <c r="AL28" s="258"/>
      <c r="AM28" s="323"/>
      <c r="AN28" s="258"/>
      <c r="AO28" s="320"/>
      <c r="AP28" s="319"/>
      <c r="AQ28" s="258"/>
      <c r="AR28" s="320"/>
      <c r="AS28" s="320"/>
      <c r="AT28" s="319"/>
      <c r="AU28" s="322"/>
      <c r="AV28" s="260">
        <f t="shared" si="16"/>
        <v>0</v>
      </c>
      <c r="AW28" s="260"/>
      <c r="AX28" s="260"/>
      <c r="AY28" s="260"/>
      <c r="AZ28" s="260"/>
      <c r="BA28" s="259"/>
      <c r="BB28" s="259"/>
      <c r="BC28" s="259"/>
      <c r="BD28" s="259"/>
      <c r="BE28" s="259"/>
      <c r="BF28" s="259"/>
      <c r="BG28" s="259"/>
      <c r="BH28" s="259"/>
      <c r="BI28" s="259"/>
      <c r="BJ28" s="258"/>
      <c r="BK28" s="259"/>
      <c r="BL28" s="259"/>
      <c r="BM28" s="318"/>
      <c r="BN28" s="220"/>
      <c r="BO28" s="319"/>
      <c r="BP28" s="243"/>
      <c r="BQ28" s="227"/>
      <c r="BR28" s="243"/>
      <c r="BS28" s="243"/>
      <c r="BT28" s="243"/>
      <c r="BU28" s="241"/>
      <c r="BV28" s="243"/>
      <c r="BW28" s="243"/>
      <c r="BX28" s="243"/>
      <c r="BY28" s="243"/>
      <c r="BZ28" s="243"/>
      <c r="CA28" s="243"/>
      <c r="CB28" s="243"/>
      <c r="CC28" s="315"/>
      <c r="CD28" s="316"/>
      <c r="CE28" s="243"/>
      <c r="CF28" s="310"/>
      <c r="CG28" s="312"/>
      <c r="CH28" s="314"/>
      <c r="CI28" s="252"/>
      <c r="CJ28" s="252"/>
      <c r="CK28" s="252"/>
      <c r="CL28" s="252"/>
      <c r="CM28" s="254"/>
      <c r="CN28" s="230"/>
      <c r="CO28" s="230"/>
    </row>
    <row r="29" spans="1:93" ht="15.95" customHeight="1">
      <c r="A29" s="339">
        <f t="shared" ref="A29" si="439">A27+1</f>
        <v>45241</v>
      </c>
      <c r="B29" s="341" t="str">
        <f t="shared" ref="B29" si="440">TEXT(A29,"aaa")</f>
        <v>土</v>
      </c>
      <c r="C29" s="78" t="str">
        <f>IF(OR(BO29=2,BP29=1),"",VLOOKUP(B29,職員情報!$1:$1048576,2,FALSE))</f>
        <v/>
      </c>
      <c r="D29" s="132"/>
      <c r="E29" s="79"/>
      <c r="F29" s="153" t="str">
        <f t="shared" ref="F29" si="441">IF(AND(BO49=1,D30=0),"",IF(AND(BO22=1,C29=""),D29,IF(AND(BO29=2,C29&gt;D29),D29,IF(AND(BO29=2,C29=D29),"",IF(AND(BP29=1,D30=0),"",IF(AND(BP29=1,C29=""),D29,IF(AND(BP29=1,C29&gt;D29),D29,IF(AND(BP29=1,C29=D29),"",IF(AE29=1,D29,"")))))))))</f>
        <v/>
      </c>
      <c r="G29" s="121" t="str">
        <f t="shared" si="19"/>
        <v/>
      </c>
      <c r="H29" s="122" t="str">
        <f t="shared" ref="H29" si="442">IF(AND(AG29&gt;0,C29&gt;=G30),C30,IF(E29=C29,"",IF(AND(AG29&gt;0,C30&gt;G29),"",IF(AND(AG29&gt;0,D30&gt;0,E29-D30&gt;0),E29,IF(AND(AG29&gt;0,E29&gt;0),C30,"")))))</f>
        <v/>
      </c>
      <c r="I29" s="343" t="str">
        <f t="shared" ref="I29" si="443">IF(BB29="","",IF(J29="","",BB29))</f>
        <v/>
      </c>
      <c r="J29" s="77" t="str">
        <f>IF(OR(BB29="育部休",BB29="介部休"),IF(BU29=1,"",IF(OR(D29="",AND(BE29&lt;D29,D29&lt;BF29),D29=BF29),BE29,"")),"")</f>
        <v/>
      </c>
      <c r="K29" s="345" t="str">
        <f t="shared" ref="K29" si="444">IF(BB29="","",IF(L29="","",BB29))</f>
        <v/>
      </c>
      <c r="L29" s="79" t="str">
        <f>IF(OR(BB29="育部休",BB29="介部休"),IF(BU29=1,"",IF(OR(D30="",D30=BH29),BH29,IF(AND(BH29&lt;D30,D30&lt;BI29),D30,""))),"")</f>
        <v/>
      </c>
      <c r="M29" s="347" t="str">
        <f>IF(BP29=1,"",VLOOKUP(B29,職員情報!$1:$1048576,4,FALSE))</f>
        <v/>
      </c>
      <c r="N29" s="349" t="str">
        <f>IF(BP29=1,"",VLOOKUP(B29,職員情報!$1:$1048576,5,FALSE))</f>
        <v/>
      </c>
      <c r="O29" s="335">
        <f t="shared" ref="O29" si="445">IFERROR(IF(AND(BR29=1,(C30-C29)&gt;=TIME(8,45,0)),"1:00",IF(AND(BR29=1,(C30-C29)&gt;TIME(6,0,0)),"0:45",IF(AND(BR29=1,(C30-C29)&lt;=TIME(6,0,0)),"0:00",IF(BP29=1,"0:00",N29-M29)))),0)</f>
        <v>0</v>
      </c>
      <c r="P29" s="231"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IF(BP29=1,"",VLOOKUP(B29,[1]職員情報!$1:$1048576,27,FALSE))</f>
        <v/>
      </c>
      <c r="V29" s="330"/>
      <c r="W29" s="331"/>
      <c r="X29" s="331"/>
      <c r="Y29" s="331"/>
      <c r="Z29" s="331"/>
      <c r="AA29" s="331"/>
      <c r="AB29" s="332"/>
      <c r="AC29" s="333"/>
      <c r="AD29" s="323" t="str">
        <f t="shared" ref="AD29" si="446">IFERROR(IF(CM29=1,C30-C29,IF(C29="","",C30-C29-O29)),"×")</f>
        <v/>
      </c>
      <c r="AE29" s="334" t="str">
        <f t="shared" ref="AE29" si="447">IF(CB29=1,"",IF(BO29=2,"",IF(D30=0,"",IF(D29=C29,"",IF(AND(D29&gt;=0,D29-C29&lt;0),1,"")))))</f>
        <v/>
      </c>
      <c r="AF29" s="258">
        <f>IF(C29="",0,IF(AND(D29&lt;C29,D30&lt;C29),D30-D29,IF(D29&lt;C29,C29-D29,0)))</f>
        <v>0</v>
      </c>
      <c r="AG29" s="320">
        <f t="shared" ref="AG29" si="448">IF(D30="",0,IF(AND(D30&lt;C30,E30&gt;C30),E30-C30,IF(AND(OR(D30&gt;C30,D30=C30),E30&gt;D30),D30-C30+E30-E29,IF(AND(OR(D30&gt;C30,D30=C30),E30=""),D30-C30,0))))</f>
        <v>0</v>
      </c>
      <c r="AH29" s="258">
        <f>IFERROR(F30-F29,0)</f>
        <v>0</v>
      </c>
      <c r="AI29" s="258">
        <f t="shared" ref="AI29" si="449">IFERROR(G30-G29,0)</f>
        <v>0</v>
      </c>
      <c r="AJ29" s="258">
        <f>IFERROR(H30-H29,0)</f>
        <v>0</v>
      </c>
      <c r="AK29" s="326">
        <f t="shared" ref="AK29" si="450">IFERROR(IF(AND(C29="",BP29=1),AH29+AI29+AJ29,(IF(AND(C29="",BO29=2),AH29+AI29+AJ29-O29,AH29+AI29+AJ29))),0)</f>
        <v>0</v>
      </c>
      <c r="AL29" s="258">
        <f t="shared" ref="AL29" si="451">IF(AD29&gt;=TIME(7,45,0),0,IF(C29="",0,IF((AD29+AK29)&lt;TIME(7,45,0),AK29,"7:45"-AD29)))</f>
        <v>0</v>
      </c>
      <c r="AM29" s="323">
        <f t="shared" ref="AM29" si="452">IF(AK29&lt;=(AL29+AN29),0,AK29-AL29-AP29)</f>
        <v>0</v>
      </c>
      <c r="AN29" s="258">
        <f>IF(BP29=1,0,IF(F30=0,0,IF(AND(F29&lt;TIME(5,0,0),F30&lt;TIME(5,0,0)),F30-F29,IF(F29&lt;TIME(5,0,0),TIME(5,0,0)-F29,0))))</f>
        <v>0</v>
      </c>
      <c r="AO29" s="324">
        <f t="shared" ref="AO29" si="453">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58">
        <f t="shared" ref="AP29" si="454">AN29+AO29</f>
        <v>0</v>
      </c>
      <c r="AQ29" s="258">
        <f t="shared" ref="AQ29" si="455">AK29-AT29</f>
        <v>0</v>
      </c>
      <c r="AR29" s="320">
        <f t="shared" ref="AR29" si="456">IF(BP29="",0,IF(F30=0,0,IF(F29&lt;TIME(5,0,0),TIME(5,0,0)-F29,IF(G29&lt;TIME(5,0,0),TIME(5,0,0)-G29,0))))</f>
        <v>0</v>
      </c>
      <c r="AS29" s="320">
        <f t="shared" ref="AS29" si="457">IF(BP29="",0,IF(F30="",0,IF(F30&gt;TIME(22,0,0),F30-TIME(22,0,0),IF(G30="",0,IF(G30&gt;TIME(22,0,0),G30-TIME(22,0,0),0)))))</f>
        <v>0</v>
      </c>
      <c r="AT29" s="258">
        <f t="shared" ref="AT29" si="458">AR29+AS29</f>
        <v>0</v>
      </c>
      <c r="AU29" s="321">
        <f t="shared" ref="AU29" si="459">IF(OR(AD29="",AD29="×"),0,IF(BT29=0,1,0))</f>
        <v>0</v>
      </c>
      <c r="AV29" s="258">
        <f t="shared" ref="AV29" si="460">IF(OR(AD29="",AD29="×"),0,IF(C29="",0,AD29-BG29-BJ29))</f>
        <v>0</v>
      </c>
      <c r="AW29" s="258" t="str">
        <f t="shared" ref="AW29" si="461">IFERROR(IF(AD29="","",AD29*BT29),0)</f>
        <v/>
      </c>
      <c r="AX29" s="258">
        <f t="shared" ref="AX29" si="462">IF(J30="",0,IF(AND(J29&lt;M29,J30&gt;N29),J30-J29-O29,J30-J29))</f>
        <v>0</v>
      </c>
      <c r="AY29" s="258">
        <f t="shared" ref="AY29" si="463">IF(L30="",0,IF(AND(L29&lt;M29,L30&gt;N29),L30-L29-O29,L30-L29))</f>
        <v>0</v>
      </c>
      <c r="AZ29" s="258">
        <f t="shared" ref="AZ29" si="464">IF(J30="",0,IF(I29="育部休",J30-J29,0))</f>
        <v>0</v>
      </c>
      <c r="BA29" s="258">
        <f t="shared" ref="BA29" si="465">IF(L30="",0,IF(K29="育部休",L30-L29,0))</f>
        <v>0</v>
      </c>
      <c r="BB29" s="258" t="str">
        <f>IF(C30="","",VLOOKUP(B29,職員情報!$1:$1048576,8,FALSE))</f>
        <v/>
      </c>
      <c r="BC29" s="258" t="str">
        <f t="shared" ref="BC29" si="466">IF(BB29="","",IF(AND(J29="",L29=""),"",IF(L29="","育部休"&amp;TEXT(J29,"h時mm分")&amp;"～"&amp;TEXT(J30,"h時mm分"),IF(J29="","育部休"&amp;TEXT(L29,"h時mm分")&amp;"～"&amp;TEXT(L30,"h時mm分"),"育部休"&amp;TEXT(J29,"h時mm分")&amp;"～"&amp;TEXT(J30,"h時mm分")&amp;"　"&amp;TEXT(L29,"h時mm分")&amp;"～"&amp;TEXT(L30,"h時mm分")))))</f>
        <v/>
      </c>
      <c r="BD29" s="258" t="str">
        <f>IF(E30="","",VLOOKUP(C29,職員情報!$1:$1048576,19,FALSE))</f>
        <v/>
      </c>
      <c r="BE29" s="258" t="str">
        <f>IF(OR(BO29=2,BP29=1),"",VLOOKUP(B29,職員情報!$1:$1048576,9,FALSE))</f>
        <v/>
      </c>
      <c r="BF29" s="258" t="str">
        <f>IF(OR(BO29=2,BP29=1),"",VLOOKUP(B29,職員情報!$1:$1048576,10,FALSE))</f>
        <v/>
      </c>
      <c r="BG29" s="258">
        <f t="shared" ref="BG29" si="467">IF(OR(BO29=2,BP29=1),0,IF(J29="",0,IF(OR(I29="育部休",I29="介部休",I29="無休",I29="欠勤"),IF(AND(OR(J29&lt;M29,J29=M29),OR(N29&lt;J30,N29=J30)),J30-J29-(N29-M29),J30-J29),0)))</f>
        <v>0</v>
      </c>
      <c r="BH29" s="258" t="str">
        <f>IF(OR(BO29=2,BP29=1),"",VLOOKUP(B29,職員情報!$1:$1048576,12,FALSE))</f>
        <v/>
      </c>
      <c r="BI29" s="258" t="str">
        <f>IF(OR(BO29=2,BP29=1),"",VLOOKUP(B29,職員情報!$1:$1048576,13,FALSE))</f>
        <v/>
      </c>
      <c r="BJ29" s="258">
        <f t="shared" ref="BJ29" si="468">IF(OR(BO29=2,BP29=1),0,IF(L29="",0,IF(OR(K29="育部休",K29="介部休",K29="無休",K29="欠勤"),IF(AND(OR(L29&lt;M29,L29=M29),OR(N29&lt;L30,N29=L30)),L30-L29-(N29-M29),L30-L29),0)))</f>
        <v>0</v>
      </c>
      <c r="BK29" s="258">
        <f t="shared" ref="BK29" si="469">IF(I29="育部休",0,IF(I29="介部休","",BG29))</f>
        <v>0</v>
      </c>
      <c r="BL29" s="258">
        <f t="shared" ref="BL29" si="470">IF(K29="育部休",0,IF(K29="介部休","",BJ29))</f>
        <v>0</v>
      </c>
      <c r="BM29" s="317">
        <f>IF(AND(D29="",BG29&gt;0),0,IF(OR(BU29=1,D29&lt;VLOOKUP(B29,職員情報!$1:$1048576,10,FALSE)),BG29,IF(OR(I29="",J29&gt;VLOOKUP(B29,職員情報!$1:$1048576,2,FALSE)),0,BG29)))</f>
        <v>0</v>
      </c>
      <c r="BN29" s="215"/>
      <c r="BO29" s="319" t="str">
        <f>IF(AND(VLOOKUP(B29,職員情報!$1:$1048576,29,FALSE)=2,BP29="",BR29=""),2,"")</f>
        <v/>
      </c>
      <c r="BP29" s="243">
        <f t="shared" ref="BP29" si="471">IF(AND(BQ29=1,BR29=""),1,"")</f>
        <v>1</v>
      </c>
      <c r="BQ29" s="227">
        <f>IF(OR(WEEKDAY(A29)=1,AND(WEEKDAY(A29)=7,職員情報!$B$14=""),COUNTIF(休日!$A:$B,A29)=1,BW29=1),1,"")</f>
        <v>1</v>
      </c>
      <c r="BR29" s="243" t="str">
        <f t="shared" ref="BR29" si="472">IF(COUNTIF(V30,"*振替*")+COUNTIF(V30,"*変更*"),1,"")</f>
        <v/>
      </c>
      <c r="BS29" s="243">
        <f t="shared" ref="BS29" si="473">IF((OR(D29="年休",D29="特休",D29="病休",D29="有休",D29="職専免",D29="出張",D29="年休等",D29="在宅勤務",D30="年休",D30="特休",D30="病休",D30="有休",D30="職専免",D30="出張",D30="年休等",D30="在宅勤務")),1,0)</f>
        <v>0</v>
      </c>
      <c r="BT29" s="243">
        <f>IF((OR(D29="無休",D29="欠勤",D30="無休",D30="欠勤")),1,0)</f>
        <v>0</v>
      </c>
      <c r="BU29" s="243">
        <f t="shared" ref="BU29" si="474">IF(AND(BS29=0,BT29=0),0,1)</f>
        <v>0</v>
      </c>
      <c r="BV29" s="243"/>
      <c r="BW29" s="243">
        <f>IF(D29="振替",1,0)</f>
        <v>0</v>
      </c>
      <c r="BX29" s="243"/>
      <c r="BY29" s="243"/>
      <c r="BZ29" s="243"/>
      <c r="CA29" s="243">
        <f>IF((OR(D29="年休",D29="特休",D29="病休",D29="有休",D29="無休",D29="欠勤",D29="職専免",D29="出張",D29="振替",D30="年休",D30="特休",D30="病休",D30="有休",D30="無休",D30="欠勤",D30="職専免",D30="出張",D30="振替")),1,0)</f>
        <v>0</v>
      </c>
      <c r="CB29" s="243">
        <f t="shared" ref="CB29" si="475">IF((OR(BP29=1,CA29=1)),1,0)</f>
        <v>1</v>
      </c>
      <c r="CC29" s="315">
        <f>IF(V29="",1,0)</f>
        <v>1</v>
      </c>
      <c r="CD29" s="316"/>
      <c r="CE29" s="243">
        <f t="shared" ref="CE29" si="476">IF(COUNTIFS(V29,"*半日勤務*")+COUNTIFS(V30,"*半日勤務*"),1,0)</f>
        <v>0</v>
      </c>
      <c r="CF29" s="309">
        <f>VLOOKUP(B29,職員情報!$1:$1048576,21,FALSE)</f>
        <v>0</v>
      </c>
      <c r="CG29" s="311" t="str">
        <f>IF(AND(CF29&lt;TIME(1,0,0),D30&gt;0,E30&gt;0),"1:00","0:45")</f>
        <v>0:45</v>
      </c>
      <c r="CH29" s="313">
        <f t="shared" ref="CH29" si="477">IF(AK29&lt;=0,0,IF(AK29&lt;TIME(7,45,0),AK29,TIME(7,45,0)))</f>
        <v>0</v>
      </c>
      <c r="CI29" s="251">
        <f t="shared" ref="CI29" si="478">IF(AK29&gt;0,AK29-CH29-CL29,0)</f>
        <v>0</v>
      </c>
      <c r="CJ29" s="251">
        <f t="shared" ref="CJ29" si="479">IF(AK29&lt;=0,0,IF(F30=0,0,IF(AND(P29&gt;=TIME(7,45,0),F29&lt;TIME(5,0,0)),TIME(5,0,0)-F29,IF(AND(P29&gt;=TIME(7,45,0),G29&lt;TIME(5,0,0)),TIME(5,0,0)-G29,0))))</f>
        <v>0</v>
      </c>
      <c r="CK29" s="251">
        <f t="shared" ref="CK29" si="480">IF(F30="",0,IF(AND(P29&gt;=TIME(7,45,0),F30&gt;TIME(22,0,0)),F30-TIME(22,0,0),IF(G30="",0,IF(AND(P29&gt;=TIME(7,45,0),G30&gt;TIME(22,0,0)),G30-TIME(22,0,0),0))))</f>
        <v>0</v>
      </c>
      <c r="CL29" s="251">
        <f t="shared" ref="CL29" si="481">CJ29+CK29</f>
        <v>0</v>
      </c>
      <c r="CM29" s="253">
        <f>VLOOKUP(B29,職員情報!$1:$1048576,30,FALSE)</f>
        <v>0</v>
      </c>
      <c r="CN29" s="229">
        <f t="shared" ref="CN29" si="482">CN27+SUM(P29:T29)</f>
        <v>0</v>
      </c>
      <c r="CO29" s="229">
        <f t="shared" ref="CO29" si="483">CO27+SUM(P29:T29)</f>
        <v>0</v>
      </c>
    </row>
    <row r="30" spans="1:93" ht="15.95" customHeight="1">
      <c r="A30" s="355"/>
      <c r="B30" s="352"/>
      <c r="C30" s="80" t="str">
        <f>IF(OR(BO29=2,BP29=1),"",VLOOKUP(B29,職員情報!$1:$1048576,3,FALSE))</f>
        <v/>
      </c>
      <c r="D30" s="131"/>
      <c r="E30" s="134"/>
      <c r="F30" s="164" t="str">
        <f t="shared" ref="F30" si="484">IFERROR(IF(AND(BO29=2,D30=0),"",IF(AND(BO29=2,C30=""),D30,IF(AND(BP29=1,D30=0),"",IF(AND(BP29=1,C30=""),D30,IF(AND(AE29=1,C29&gt;D30),D30,IF(AND(BO29=2,C29&gt;D29),D30,IF(AND(BP29=1,C29&gt;D29,C29&gt;D30),D30,IF(AND(BP29=1,C29&gt;D29,C29&lt;D30),C29,IF(AND(BO29=2,C29=D29),"",IF(AND(BP29=1,C29=D29),"",IF(AE29,C29,""))))))))))),"")</f>
        <v/>
      </c>
      <c r="G30" s="123" t="str">
        <f t="shared" ref="G30" si="485">IF(AND(BP29=1,CE29=0,E30&gt;0),E30,IF(AND(BO29=2,E30&gt;0),E30,IF(AND(C29="",C30=""),"",IF(C29&gt;=G29,C29,IF(AND(AG29&gt;0,D30&lt;C30),E30,IF(AND(C29="",C30=""),"",IF(AND(AG29&gt;0,D30&gt;C30),D30,"")))))))</f>
        <v/>
      </c>
      <c r="H30" s="124" t="str">
        <f t="shared" ref="H30" si="486">IF(H29="","",E30)</f>
        <v/>
      </c>
      <c r="I30" s="344"/>
      <c r="J30" s="137" t="str">
        <f>IF(OR(BB29="育部休",BB29="介部休"),IF(BU29=1,"",IF(OR(D29="",D29=BF29),BF29,IF(AND(BE29&lt;D29,D29&lt;BF29),D29,""))),"")</f>
        <v/>
      </c>
      <c r="K30" s="346"/>
      <c r="L30" s="81" t="str">
        <f>IF(OR(BB29="育部休",BB29="介部休"),IF(BU29=1,"",IF(OR(D30="",AND(BH29&lt;D30,D30&lt;BI29),D30=BH29),BI29,"")),"")</f>
        <v/>
      </c>
      <c r="M30" s="353"/>
      <c r="N30" s="354"/>
      <c r="O30" s="336"/>
      <c r="P30" s="232"/>
      <c r="Q30" s="338"/>
      <c r="R30" s="338"/>
      <c r="S30" s="338"/>
      <c r="T30" s="338"/>
      <c r="U30" s="329"/>
      <c r="V30" s="255"/>
      <c r="W30" s="256"/>
      <c r="X30" s="256"/>
      <c r="Y30" s="256"/>
      <c r="Z30" s="256"/>
      <c r="AA30" s="256"/>
      <c r="AB30" s="257"/>
      <c r="AC30" s="333"/>
      <c r="AD30" s="323"/>
      <c r="AE30" s="334"/>
      <c r="AF30" s="258"/>
      <c r="AG30" s="325"/>
      <c r="AH30" s="319"/>
      <c r="AI30" s="319"/>
      <c r="AJ30" s="319"/>
      <c r="AK30" s="327"/>
      <c r="AL30" s="258"/>
      <c r="AM30" s="323"/>
      <c r="AN30" s="258"/>
      <c r="AO30" s="320"/>
      <c r="AP30" s="319"/>
      <c r="AQ30" s="258"/>
      <c r="AR30" s="320"/>
      <c r="AS30" s="320"/>
      <c r="AT30" s="319"/>
      <c r="AU30" s="322"/>
      <c r="AV30" s="260">
        <f t="shared" si="16"/>
        <v>0</v>
      </c>
      <c r="AW30" s="260"/>
      <c r="AX30" s="260"/>
      <c r="AY30" s="260"/>
      <c r="AZ30" s="260"/>
      <c r="BA30" s="259"/>
      <c r="BB30" s="259"/>
      <c r="BC30" s="259"/>
      <c r="BD30" s="259"/>
      <c r="BE30" s="259"/>
      <c r="BF30" s="259"/>
      <c r="BG30" s="259"/>
      <c r="BH30" s="259"/>
      <c r="BI30" s="259"/>
      <c r="BJ30" s="258"/>
      <c r="BK30" s="259"/>
      <c r="BL30" s="259"/>
      <c r="BM30" s="318"/>
      <c r="BN30" s="220"/>
      <c r="BO30" s="319"/>
      <c r="BP30" s="243"/>
      <c r="BQ30" s="227"/>
      <c r="BR30" s="243"/>
      <c r="BS30" s="243"/>
      <c r="BT30" s="243"/>
      <c r="BU30" s="241"/>
      <c r="BV30" s="243"/>
      <c r="BW30" s="243"/>
      <c r="BX30" s="243"/>
      <c r="BY30" s="243"/>
      <c r="BZ30" s="243"/>
      <c r="CA30" s="243"/>
      <c r="CB30" s="243"/>
      <c r="CC30" s="315"/>
      <c r="CD30" s="316"/>
      <c r="CE30" s="243"/>
      <c r="CF30" s="310"/>
      <c r="CG30" s="312"/>
      <c r="CH30" s="314"/>
      <c r="CI30" s="252"/>
      <c r="CJ30" s="252"/>
      <c r="CK30" s="252"/>
      <c r="CL30" s="252"/>
      <c r="CM30" s="254"/>
      <c r="CN30" s="230"/>
      <c r="CO30" s="230"/>
    </row>
    <row r="31" spans="1:93" ht="15.95" customHeight="1">
      <c r="A31" s="339">
        <f t="shared" ref="A31" si="487">A29+1</f>
        <v>45242</v>
      </c>
      <c r="B31" s="341" t="str">
        <f t="shared" ref="B31" si="488">TEXT(A31,"aaa")</f>
        <v>日</v>
      </c>
      <c r="C31" s="78" t="str">
        <f>IF(OR(BO31=2,BP31=1),"",VLOOKUP(B31,職員情報!$1:$1048576,2,FALSE))</f>
        <v/>
      </c>
      <c r="D31" s="132"/>
      <c r="E31" s="79"/>
      <c r="F31" s="153" t="str">
        <f t="shared" ref="F31" si="489">IF(AND(BO51=1,D32=0),"",IF(AND(BO24=1,C31=""),D31,IF(AND(BO31=2,C31&gt;D31),D31,IF(AND(BO31=2,C31=D31),"",IF(AND(BP31=1,D32=0),"",IF(AND(BP31=1,C31=""),D31,IF(AND(BP31=1,C31&gt;D31),D31,IF(AND(BP31=1,C31=D31),"",IF(AE31=1,D31,"")))))))))</f>
        <v/>
      </c>
      <c r="G31" s="121" t="str">
        <f t="shared" si="19"/>
        <v/>
      </c>
      <c r="H31" s="122" t="str">
        <f t="shared" ref="H31" si="490">IF(AND(AG31&gt;0,C31&gt;=G32),C32,IF(E31=C31,"",IF(AND(AG31&gt;0,C32&gt;G31),"",IF(AND(AG31&gt;0,D32&gt;0,E31-D32&gt;0),E31,IF(AND(AG31&gt;0,E31&gt;0),C32,"")))))</f>
        <v/>
      </c>
      <c r="I31" s="343" t="str">
        <f t="shared" ref="I31" si="491">IF(BB31="","",IF(J31="","",BB31))</f>
        <v/>
      </c>
      <c r="J31" s="77" t="str">
        <f>IF(OR(BB31="育部休",BB31="介部休"),IF(BU31=1,"",IF(OR(D31="",AND(BE31&lt;D31,D31&lt;BF31),D31=BF31),BE31,"")),"")</f>
        <v/>
      </c>
      <c r="K31" s="345" t="str">
        <f t="shared" ref="K31" si="492">IF(BB31="","",IF(L31="","",BB31))</f>
        <v/>
      </c>
      <c r="L31" s="79" t="str">
        <f>IF(OR(BB31="育部休",BB31="介部休"),IF(BU31=1,"",IF(OR(D32="",D32=BH31),BH31,IF(AND(BH31&lt;D32,D32&lt;BI31),D32,""))),"")</f>
        <v/>
      </c>
      <c r="M31" s="347" t="str">
        <f>IF(BP31=1,"",VLOOKUP(B31,職員情報!$1:$1048576,4,FALSE))</f>
        <v/>
      </c>
      <c r="N31" s="349" t="str">
        <f>IF(BP31=1,"",VLOOKUP(B31,職員情報!$1:$1048576,5,FALSE))</f>
        <v/>
      </c>
      <c r="O31" s="335">
        <f t="shared" ref="O31" si="493">IFERROR(IF(AND(BR31=1,(C32-C31)&gt;=TIME(8,45,0)),"1:00",IF(AND(BR31=1,(C32-C31)&gt;TIME(6,0,0)),"0:45",IF(AND(BR31=1,(C32-C31)&lt;=TIME(6,0,0)),"0:00",IF(BP31=1,"0:00",N31-M31)))),0)</f>
        <v>0</v>
      </c>
      <c r="P31" s="231"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IF(BP31=1,"",VLOOKUP(B31,[1]職員情報!$1:$1048576,27,FALSE))</f>
        <v/>
      </c>
      <c r="V31" s="330"/>
      <c r="W31" s="331"/>
      <c r="X31" s="331"/>
      <c r="Y31" s="331"/>
      <c r="Z31" s="331"/>
      <c r="AA31" s="331"/>
      <c r="AB31" s="332"/>
      <c r="AC31" s="333"/>
      <c r="AD31" s="323" t="str">
        <f t="shared" ref="AD31" si="494">IFERROR(IF(CM31=1,C32-C31,IF(C31="","",C32-C31-O31)),"×")</f>
        <v/>
      </c>
      <c r="AE31" s="334" t="str">
        <f t="shared" ref="AE31" si="495">IF(CB31=1,"",IF(BO31=2,"",IF(D32=0,"",IF(D31=C31,"",IF(AND(D31&gt;=0,D31-C31&lt;0),1,"")))))</f>
        <v/>
      </c>
      <c r="AF31" s="258">
        <f t="shared" ref="AF31" si="496">IF(C31="",0,IF(AND(D31&lt;C31,D32&lt;C31),D32-D31,IF(D31&lt;C31,C31-D31,0)))</f>
        <v>0</v>
      </c>
      <c r="AG31" s="320">
        <f t="shared" ref="AG31" si="497">IF(D32="",0,IF(AND(D32&lt;C32,E32&gt;C32),E32-C32,IF(AND(OR(D32&gt;C32,D32=C32),E32&gt;D32),D32-C32+E32-E31,IF(AND(OR(D32&gt;C32,D32=C32),E32=""),D32-C32,0))))</f>
        <v>0</v>
      </c>
      <c r="AH31" s="258">
        <f>IFERROR(F32-F31,0)</f>
        <v>0</v>
      </c>
      <c r="AI31" s="258">
        <f t="shared" ref="AI31" si="498">IFERROR(G32-G31,0)</f>
        <v>0</v>
      </c>
      <c r="AJ31" s="258">
        <f>IFERROR(H32-H31,0)</f>
        <v>0</v>
      </c>
      <c r="AK31" s="326">
        <f t="shared" ref="AK31" si="499">IFERROR(IF(AND(C31="",BP31=1),AH31+AI31+AJ31,(IF(AND(C31="",BO31=2),AH31+AI31+AJ31-O31,AH31+AI31+AJ31))),0)</f>
        <v>0</v>
      </c>
      <c r="AL31" s="258">
        <f t="shared" ref="AL31" si="500">IF(AD31&gt;=TIME(7,45,0),0,IF(C31="",0,IF((AD31+AK31)&lt;TIME(7,45,0),AK31,"7:45"-AD31)))</f>
        <v>0</v>
      </c>
      <c r="AM31" s="323">
        <f t="shared" ref="AM31" si="501">IF(AK31&lt;=(AL31+AN31),0,AK31-AL31-AP31)</f>
        <v>0</v>
      </c>
      <c r="AN31" s="258">
        <f>IF(BP31=1,0,IF(F32=0,0,IF(AND(F31&lt;TIME(5,0,0),F32&lt;TIME(5,0,0)),F32-F31,IF(F31&lt;TIME(5,0,0),TIME(5,0,0)-F31,0))))</f>
        <v>0</v>
      </c>
      <c r="AO31" s="324">
        <f t="shared" ref="AO31" si="502">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58">
        <f t="shared" ref="AP31" si="503">AN31+AO31</f>
        <v>0</v>
      </c>
      <c r="AQ31" s="258">
        <f t="shared" ref="AQ31" si="504">AK31-AT31</f>
        <v>0</v>
      </c>
      <c r="AR31" s="320">
        <f t="shared" ref="AR31" si="505">IF(BP31="",0,IF(F32=0,0,IF(F31&lt;TIME(5,0,0),TIME(5,0,0)-F31,IF(G31&lt;TIME(5,0,0),TIME(5,0,0)-G31,0))))</f>
        <v>0</v>
      </c>
      <c r="AS31" s="320">
        <f t="shared" ref="AS31" si="506">IF(BP31="",0,IF(F32="",0,IF(F32&gt;TIME(22,0,0),F32-TIME(22,0,0),IF(G32="",0,IF(G32&gt;TIME(22,0,0),G32-TIME(22,0,0),0)))))</f>
        <v>0</v>
      </c>
      <c r="AT31" s="258">
        <f t="shared" ref="AT31" si="507">AR31+AS31</f>
        <v>0</v>
      </c>
      <c r="AU31" s="321">
        <f t="shared" ref="AU31" si="508">IF(OR(AD31="",AD31="×"),0,IF(BT31=0,1,0))</f>
        <v>0</v>
      </c>
      <c r="AV31" s="258">
        <f t="shared" ref="AV31" si="509">IF(OR(AD31="",AD31="×"),0,IF(C31="",0,AD31-BG31-BJ31))</f>
        <v>0</v>
      </c>
      <c r="AW31" s="258" t="str">
        <f t="shared" ref="AW31" si="510">IFERROR(IF(AD31="","",AD31*BT31),0)</f>
        <v/>
      </c>
      <c r="AX31" s="258">
        <f t="shared" ref="AX31" si="511">IF(J32="",0,IF(AND(J31&lt;M31,J32&gt;N31),J32-J31-O31,J32-J31))</f>
        <v>0</v>
      </c>
      <c r="AY31" s="258">
        <f t="shared" ref="AY31" si="512">IF(L32="",0,IF(AND(L31&lt;M31,L32&gt;N31),L32-L31-O31,L32-L31))</f>
        <v>0</v>
      </c>
      <c r="AZ31" s="258">
        <f t="shared" ref="AZ31" si="513">IF(J32="",0,IF(I31="育部休",J32-J31,0))</f>
        <v>0</v>
      </c>
      <c r="BA31" s="258">
        <f t="shared" ref="BA31" si="514">IF(L32="",0,IF(K31="育部休",L32-L31,0))</f>
        <v>0</v>
      </c>
      <c r="BB31" s="258" t="str">
        <f>IF(C32="","",VLOOKUP(B31,職員情報!$1:$1048576,8,FALSE))</f>
        <v/>
      </c>
      <c r="BC31" s="258" t="str">
        <f t="shared" ref="BC31" si="515">IF(BB31="","",IF(AND(J31="",L31=""),"",IF(L31="","育部休"&amp;TEXT(J31,"h時mm分")&amp;"～"&amp;TEXT(J32,"h時mm分"),IF(J31="","育部休"&amp;TEXT(L31,"h時mm分")&amp;"～"&amp;TEXT(L32,"h時mm分"),"育部休"&amp;TEXT(J31,"h時mm分")&amp;"～"&amp;TEXT(J32,"h時mm分")&amp;"　"&amp;TEXT(L31,"h時mm分")&amp;"～"&amp;TEXT(L32,"h時mm分")))))</f>
        <v/>
      </c>
      <c r="BD31" s="258" t="str">
        <f>IF(E32="","",VLOOKUP(C31,職員情報!$1:$1048576,19,FALSE))</f>
        <v/>
      </c>
      <c r="BE31" s="258" t="str">
        <f>IF(OR(BO31=2,BP31=1),"",VLOOKUP(B31,職員情報!$1:$1048576,9,FALSE))</f>
        <v/>
      </c>
      <c r="BF31" s="258" t="str">
        <f>IF(OR(BO31=2,BP31=1),"",VLOOKUP(B31,職員情報!$1:$1048576,10,FALSE))</f>
        <v/>
      </c>
      <c r="BG31" s="258">
        <f t="shared" ref="BG31" si="516">IF(OR(BO31=2,BP31=1),0,IF(J31="",0,IF(OR(I31="育部休",I31="介部休",I31="無休",I31="欠勤"),IF(AND(OR(J31&lt;M31,J31=M31),OR(N31&lt;J32,N31=J32)),J32-J31-(N31-M31),J32-J31),0)))</f>
        <v>0</v>
      </c>
      <c r="BH31" s="258" t="str">
        <f>IF(OR(BO31=2,BP31=1),"",VLOOKUP(B31,職員情報!$1:$1048576,12,FALSE))</f>
        <v/>
      </c>
      <c r="BI31" s="258" t="str">
        <f>IF(OR(BO31=2,BP31=1),"",VLOOKUP(B31,職員情報!$1:$1048576,13,FALSE))</f>
        <v/>
      </c>
      <c r="BJ31" s="258">
        <f t="shared" ref="BJ31" si="517">IF(OR(BO31=2,BP31=1),0,IF(L31="",0,IF(OR(K31="育部休",K31="介部休",K31="無休",K31="欠勤"),IF(AND(OR(L31&lt;M31,L31=M31),OR(N31&lt;L32,N31=L32)),L32-L31-(N31-M31),L32-L31),0)))</f>
        <v>0</v>
      </c>
      <c r="BK31" s="258">
        <f t="shared" ref="BK31" si="518">IF(I31="育部休",0,IF(I31="介部休","",BG31))</f>
        <v>0</v>
      </c>
      <c r="BL31" s="258">
        <f t="shared" ref="BL31" si="519">IF(K31="育部休",0,IF(K31="介部休","",BJ31))</f>
        <v>0</v>
      </c>
      <c r="BM31" s="317">
        <f>IF(AND(D31="",BG31&gt;0),0,IF(OR(BU31=1,D31&lt;VLOOKUP(B31,職員情報!$1:$1048576,10,FALSE)),BG31,IF(OR(I31="",J31&gt;VLOOKUP(B31,職員情報!$1:$1048576,2,FALSE)),0,BG31)))</f>
        <v>0</v>
      </c>
      <c r="BN31" s="215"/>
      <c r="BO31" s="319" t="str">
        <f>IF(AND(VLOOKUP(B31,職員情報!$1:$1048576,29,FALSE)=2,BP31="",BR31=""),2,"")</f>
        <v/>
      </c>
      <c r="BP31" s="243">
        <f t="shared" ref="BP31" si="520">IF(AND(BQ31=1,BR31=""),1,"")</f>
        <v>1</v>
      </c>
      <c r="BQ31" s="227">
        <f>IF(OR(WEEKDAY(A31)=1,AND(WEEKDAY(A31)=7,職員情報!$B$14=""),COUNTIF(休日!$A:$B,A31)=1,BW31=1),1,"")</f>
        <v>1</v>
      </c>
      <c r="BR31" s="243" t="str">
        <f t="shared" ref="BR31" si="521">IF(COUNTIF(V32,"*振替*")+COUNTIF(V32,"*変更*"),1,"")</f>
        <v/>
      </c>
      <c r="BS31" s="243">
        <f t="shared" ref="BS31" si="522">IF((OR(D31="年休",D31="特休",D31="病休",D31="有休",D31="職専免",D31="出張",D31="年休等",D31="在宅勤務",D32="年休",D32="特休",D32="病休",D32="有休",D32="職専免",D32="出張",D32="年休等",D32="在宅勤務")),1,0)</f>
        <v>0</v>
      </c>
      <c r="BT31" s="243">
        <f>IF((OR(D31="無休",D31="欠勤",D32="無休",D32="欠勤")),1,0)</f>
        <v>0</v>
      </c>
      <c r="BU31" s="243">
        <f t="shared" ref="BU31" si="523">IF(AND(BS31=0,BT31=0),0,1)</f>
        <v>0</v>
      </c>
      <c r="BV31" s="243"/>
      <c r="BW31" s="243">
        <f>IF(D31="振替",1,0)</f>
        <v>0</v>
      </c>
      <c r="BX31" s="243"/>
      <c r="BY31" s="243"/>
      <c r="BZ31" s="243"/>
      <c r="CA31" s="243">
        <f>IF((OR(D31="年休",D31="特休",D31="病休",D31="有休",D31="無休",D31="欠勤",D31="職専免",D31="出張",D31="振替",D32="年休",D32="特休",D32="病休",D32="有休",D32="無休",D32="欠勤",D32="職専免",D32="出張",D32="振替")),1,0)</f>
        <v>0</v>
      </c>
      <c r="CB31" s="243">
        <f t="shared" ref="CB31" si="524">IF((OR(BP31=1,CA31=1)),1,0)</f>
        <v>1</v>
      </c>
      <c r="CC31" s="315">
        <f>IF(V31="",1,0)</f>
        <v>1</v>
      </c>
      <c r="CD31" s="316"/>
      <c r="CE31" s="243">
        <f t="shared" ref="CE31" si="525">IF(COUNTIFS(V31,"*半日勤務*")+COUNTIFS(V32,"*半日勤務*"),1,0)</f>
        <v>0</v>
      </c>
      <c r="CF31" s="309">
        <f>VLOOKUP(B31,職員情報!$1:$1048576,21,FALSE)</f>
        <v>0</v>
      </c>
      <c r="CG31" s="311" t="str">
        <f>IF(AND(CF31&lt;TIME(1,0,0),D32&gt;0,E32&gt;0),"1:00","0:45")</f>
        <v>0:45</v>
      </c>
      <c r="CH31" s="313">
        <f t="shared" ref="CH31" si="526">IF(AK31&lt;=0,0,IF(AK31&lt;TIME(7,45,0),AK31,TIME(7,45,0)))</f>
        <v>0</v>
      </c>
      <c r="CI31" s="251">
        <f t="shared" ref="CI31" si="527">IF(AK31&gt;0,AK31-CH31-CL31,0)</f>
        <v>0</v>
      </c>
      <c r="CJ31" s="251">
        <f t="shared" ref="CJ31" si="528">IF(AK31&lt;=0,0,IF(F32=0,0,IF(AND(P31&gt;=TIME(7,45,0),F31&lt;TIME(5,0,0)),TIME(5,0,0)-F31,IF(AND(P31&gt;=TIME(7,45,0),G31&lt;TIME(5,0,0)),TIME(5,0,0)-G31,0))))</f>
        <v>0</v>
      </c>
      <c r="CK31" s="251">
        <f t="shared" ref="CK31" si="529">IF(F32="",0,IF(AND(P31&gt;=TIME(7,45,0),F32&gt;TIME(22,0,0)),F32-TIME(22,0,0),IF(G32="",0,IF(AND(P31&gt;=TIME(7,45,0),G32&gt;TIME(22,0,0)),G32-TIME(22,0,0),0))))</f>
        <v>0</v>
      </c>
      <c r="CL31" s="251">
        <f t="shared" ref="CL31" si="530">CJ31+CK31</f>
        <v>0</v>
      </c>
      <c r="CM31" s="253">
        <f>VLOOKUP(B31,職員情報!$1:$1048576,30,FALSE)</f>
        <v>0</v>
      </c>
      <c r="CN31" s="229">
        <f t="shared" ref="CN31" si="531">CN29+SUM(P31:T31)</f>
        <v>0</v>
      </c>
      <c r="CO31" s="229">
        <f t="shared" ref="CO31" si="532">CO29+SUM(P31:T31)</f>
        <v>0</v>
      </c>
    </row>
    <row r="32" spans="1:93" ht="15.95" customHeight="1">
      <c r="A32" s="355"/>
      <c r="B32" s="352"/>
      <c r="C32" s="80" t="str">
        <f>IF(OR(BO31=2,BP31=1),"",VLOOKUP(B31,職員情報!$1:$1048576,3,FALSE))</f>
        <v/>
      </c>
      <c r="D32" s="131"/>
      <c r="E32" s="134"/>
      <c r="F32" s="164" t="str">
        <f t="shared" ref="F32" si="533">IFERROR(IF(AND(BO31=2,D32=0),"",IF(AND(BO31=2,C32=""),D32,IF(AND(BP31=1,D32=0),"",IF(AND(BP31=1,C32=""),D32,IF(AND(AE31=1,C31&gt;D32),D32,IF(AND(BO31=2,C31&gt;D31),D32,IF(AND(BP31=1,C31&gt;D31,C31&gt;D32),D32,IF(AND(BP31=1,C31&gt;D31,C31&lt;D32),C31,IF(AND(BO31=2,C31=D31),"",IF(AND(BP31=1,C31=D31),"",IF(AE31,C31,""))))))))))),"")</f>
        <v/>
      </c>
      <c r="G32" s="123" t="str">
        <f t="shared" ref="G32" si="534">IF(AND(BP31=1,CE31=0,E32&gt;0),E32,IF(AND(BO31=2,E32&gt;0),E32,IF(AND(C31="",C32=""),"",IF(C31&gt;=G31,C31,IF(AND(AG31&gt;0,D32&lt;C32),E32,IF(AND(C31="",C32=""),"",IF(AND(AG31&gt;0,D32&gt;C32),D32,"")))))))</f>
        <v/>
      </c>
      <c r="H32" s="124" t="str">
        <f t="shared" ref="H32" si="535">IF(H31="","",E32)</f>
        <v/>
      </c>
      <c r="I32" s="344"/>
      <c r="J32" s="137" t="str">
        <f>IF(OR(BB31="育部休",BB31="介部休"),IF(BU31=1,"",IF(OR(D31="",D31=BF31),BF31,IF(AND(BE31&lt;D31,D31&lt;BF31),D31,""))),"")</f>
        <v/>
      </c>
      <c r="K32" s="346"/>
      <c r="L32" s="81" t="str">
        <f>IF(OR(BB31="育部休",BB31="介部休"),IF(BU31=1,"",IF(OR(D32="",AND(BH31&lt;D32,D32&lt;BI31),D32=BH31),BI31,"")),"")</f>
        <v/>
      </c>
      <c r="M32" s="353"/>
      <c r="N32" s="354"/>
      <c r="O32" s="336"/>
      <c r="P32" s="232"/>
      <c r="Q32" s="338"/>
      <c r="R32" s="338"/>
      <c r="S32" s="338"/>
      <c r="T32" s="338"/>
      <c r="U32" s="329"/>
      <c r="V32" s="255"/>
      <c r="W32" s="256"/>
      <c r="X32" s="256"/>
      <c r="Y32" s="256"/>
      <c r="Z32" s="256"/>
      <c r="AA32" s="256"/>
      <c r="AB32" s="257"/>
      <c r="AC32" s="333"/>
      <c r="AD32" s="323"/>
      <c r="AE32" s="334"/>
      <c r="AF32" s="258"/>
      <c r="AG32" s="325"/>
      <c r="AH32" s="319"/>
      <c r="AI32" s="319"/>
      <c r="AJ32" s="319"/>
      <c r="AK32" s="327"/>
      <c r="AL32" s="258"/>
      <c r="AM32" s="323"/>
      <c r="AN32" s="258"/>
      <c r="AO32" s="320"/>
      <c r="AP32" s="319"/>
      <c r="AQ32" s="258"/>
      <c r="AR32" s="320"/>
      <c r="AS32" s="320"/>
      <c r="AT32" s="319"/>
      <c r="AU32" s="322"/>
      <c r="AV32" s="260">
        <f t="shared" si="16"/>
        <v>0</v>
      </c>
      <c r="AW32" s="260"/>
      <c r="AX32" s="260"/>
      <c r="AY32" s="260"/>
      <c r="AZ32" s="260"/>
      <c r="BA32" s="259"/>
      <c r="BB32" s="259"/>
      <c r="BC32" s="259"/>
      <c r="BD32" s="259"/>
      <c r="BE32" s="259"/>
      <c r="BF32" s="259"/>
      <c r="BG32" s="259"/>
      <c r="BH32" s="259"/>
      <c r="BI32" s="259"/>
      <c r="BJ32" s="258"/>
      <c r="BK32" s="259"/>
      <c r="BL32" s="259"/>
      <c r="BM32" s="318"/>
      <c r="BN32" s="220"/>
      <c r="BO32" s="319"/>
      <c r="BP32" s="243"/>
      <c r="BQ32" s="227"/>
      <c r="BR32" s="243"/>
      <c r="BS32" s="243"/>
      <c r="BT32" s="243"/>
      <c r="BU32" s="241"/>
      <c r="BV32" s="243"/>
      <c r="BW32" s="243"/>
      <c r="BX32" s="243"/>
      <c r="BY32" s="243"/>
      <c r="BZ32" s="243"/>
      <c r="CA32" s="243"/>
      <c r="CB32" s="243"/>
      <c r="CC32" s="315"/>
      <c r="CD32" s="316"/>
      <c r="CE32" s="243"/>
      <c r="CF32" s="310"/>
      <c r="CG32" s="312"/>
      <c r="CH32" s="314"/>
      <c r="CI32" s="252"/>
      <c r="CJ32" s="252"/>
      <c r="CK32" s="252"/>
      <c r="CL32" s="252"/>
      <c r="CM32" s="254"/>
      <c r="CN32" s="230"/>
      <c r="CO32" s="230"/>
    </row>
    <row r="33" spans="1:93" ht="15.95" customHeight="1">
      <c r="A33" s="339">
        <f t="shared" ref="A33" si="536">A31+1</f>
        <v>45243</v>
      </c>
      <c r="B33" s="341" t="str">
        <f t="shared" ref="B33" si="537">TEXT(A33,"aaa")</f>
        <v>月</v>
      </c>
      <c r="C33" s="78" t="str">
        <f>IF(OR(BO33=2,BP33=1),"",VLOOKUP(B33,職員情報!$1:$1048576,2,FALSE))</f>
        <v/>
      </c>
      <c r="D33" s="132"/>
      <c r="E33" s="79"/>
      <c r="F33" s="153" t="str">
        <f t="shared" ref="F33" si="538">IF(AND(BO53=1,D34=0),"",IF(AND(BO26=1,C33=""),D33,IF(AND(BO33=2,C33&gt;D33),D33,IF(AND(BO33=2,C33=D33),"",IF(AND(BP33=1,D34=0),"",IF(AND(BP33=1,C33=""),D33,IF(AND(BP33=1,C33&gt;D33),D33,IF(AND(BP33=1,C33=D33),"",IF(AE33=1,D33,"")))))))))</f>
        <v/>
      </c>
      <c r="G33" s="121" t="str">
        <f t="shared" si="19"/>
        <v/>
      </c>
      <c r="H33" s="122" t="str">
        <f t="shared" ref="H33" si="539">IF(AND(AG33&gt;0,C33&gt;=G34),C34,IF(E33=C33,"",IF(AND(AG33&gt;0,C34&gt;G33),"",IF(AND(AG33&gt;0,D34&gt;0,E33-D34&gt;0),E33,IF(AND(AG33&gt;0,E33&gt;0),C34,"")))))</f>
        <v/>
      </c>
      <c r="I33" s="343" t="str">
        <f t="shared" ref="I33" si="540">IF(BB33="","",IF(J33="","",BB33))</f>
        <v/>
      </c>
      <c r="J33" s="77" t="str">
        <f>IF(OR(BB33="育部休",BB33="介部休"),IF(BU33=1,"",IF(OR(D33="",AND(BE33&lt;D33,D33&lt;BF33),D33=BF33),BE33,"")),"")</f>
        <v/>
      </c>
      <c r="K33" s="345" t="str">
        <f t="shared" ref="K33" si="541">IF(BB33="","",IF(L33="","",BB33))</f>
        <v/>
      </c>
      <c r="L33" s="79" t="str">
        <f>IF(OR(BB33="育部休",BB33="介部休"),IF(BU33=1,"",IF(OR(D34="",D34=BH33),BH33,IF(AND(BH33&lt;D34,D34&lt;BI33),D34,""))),"")</f>
        <v/>
      </c>
      <c r="M33" s="347">
        <f>IF(BP33=1,"",VLOOKUP(B33,職員情報!$1:$1048576,4,FALSE))</f>
        <v>0</v>
      </c>
      <c r="N33" s="349">
        <f>IF(BP33=1,"",VLOOKUP(B33,職員情報!$1:$1048576,5,FALSE))</f>
        <v>0</v>
      </c>
      <c r="O33" s="335">
        <f t="shared" ref="O33" si="542">IFERROR(IF(AND(BR33=1,(C34-C33)&gt;=TIME(8,45,0)),"1:00",IF(AND(BR33=1,(C34-C33)&gt;TIME(6,0,0)),"0:45",IF(AND(BR33=1,(C34-C33)&lt;=TIME(6,0,0)),"0:00",IF(BP33=1,"0:00",N33-M33)))),0)</f>
        <v>0</v>
      </c>
      <c r="P33" s="231"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IF(BP33=1,"",VLOOKUP(B33,[1]職員情報!$1:$1048576,27,FALSE))</f>
        <v/>
      </c>
      <c r="V33" s="330"/>
      <c r="W33" s="331"/>
      <c r="X33" s="331"/>
      <c r="Y33" s="331"/>
      <c r="Z33" s="331"/>
      <c r="AA33" s="331"/>
      <c r="AB33" s="332"/>
      <c r="AC33" s="333"/>
      <c r="AD33" s="323" t="str">
        <f t="shared" ref="AD33" si="543">IFERROR(IF(CM33=1,C34-C33,IF(C33="","",C34-C33-O33)),"×")</f>
        <v/>
      </c>
      <c r="AE33" s="334" t="str">
        <f t="shared" ref="AE33" si="544">IF(CB33=1,"",IF(BO33=2,"",IF(D34=0,"",IF(D33=C33,"",IF(AND(D33&gt;=0,D33-C33&lt;0),1,"")))))</f>
        <v/>
      </c>
      <c r="AF33" s="258">
        <f t="shared" ref="AF33" si="545">IF(C33="",0,IF(AND(D33&lt;C33,D34&lt;C33),D34-D33,IF(D33&lt;C33,C33-D33,0)))</f>
        <v>0</v>
      </c>
      <c r="AG33" s="320">
        <f t="shared" ref="AG33" si="546">IF(D34="",0,IF(AND(D34&lt;C34,E34&gt;C34),E34-C34,IF(AND(OR(D34&gt;C34,D34=C34),E34&gt;D34),D34-C34+E34-E33,IF(AND(OR(D34&gt;C34,D34=C34),E34=""),D34-C34,0))))</f>
        <v>0</v>
      </c>
      <c r="AH33" s="258">
        <f>IFERROR(F34-F33,0)</f>
        <v>0</v>
      </c>
      <c r="AI33" s="258">
        <f t="shared" ref="AI33" si="547">IFERROR(G34-G33,0)</f>
        <v>0</v>
      </c>
      <c r="AJ33" s="258">
        <f>IFERROR(H34-H33,0)</f>
        <v>0</v>
      </c>
      <c r="AK33" s="326">
        <f t="shared" ref="AK33" si="548">IFERROR(IF(AND(C33="",BP33=1),AH33+AI33+AJ33,(IF(AND(C33="",BO33=2),AH33+AI33+AJ33-O33,AH33+AI33+AJ33))),0)</f>
        <v>0</v>
      </c>
      <c r="AL33" s="258">
        <f t="shared" ref="AL33" si="549">IF(AD33&gt;=TIME(7,45,0),0,IF(C33="",0,IF((AD33+AK33)&lt;TIME(7,45,0),AK33,"7:45"-AD33)))</f>
        <v>0</v>
      </c>
      <c r="AM33" s="323">
        <f t="shared" ref="AM33" si="550">IF(AK33&lt;=(AL33+AN33),0,AK33-AL33-AP33)</f>
        <v>0</v>
      </c>
      <c r="AN33" s="258">
        <f>IF(BP33=1,0,IF(F34=0,0,IF(AND(F33&lt;TIME(5,0,0),F34&lt;TIME(5,0,0)),F34-F33,IF(F33&lt;TIME(5,0,0),TIME(5,0,0)-F33,0))))</f>
        <v>0</v>
      </c>
      <c r="AO33" s="324">
        <f t="shared" ref="AO33" si="551">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58">
        <f t="shared" ref="AP33" si="552">AN33+AO33</f>
        <v>0</v>
      </c>
      <c r="AQ33" s="258">
        <f t="shared" ref="AQ33" si="553">AK33-AT33</f>
        <v>0</v>
      </c>
      <c r="AR33" s="320">
        <f t="shared" ref="AR33" si="554">IF(BP33="",0,IF(F34=0,0,IF(F33&lt;TIME(5,0,0),TIME(5,0,0)-F33,IF(G33&lt;TIME(5,0,0),TIME(5,0,0)-G33,0))))</f>
        <v>0</v>
      </c>
      <c r="AS33" s="320">
        <f t="shared" ref="AS33" si="555">IF(BP33="",0,IF(F34="",0,IF(F34&gt;TIME(22,0,0),F34-TIME(22,0,0),IF(G34="",0,IF(G34&gt;TIME(22,0,0),G34-TIME(22,0,0),0)))))</f>
        <v>0</v>
      </c>
      <c r="AT33" s="258">
        <f t="shared" ref="AT33" si="556">AR33+AS33</f>
        <v>0</v>
      </c>
      <c r="AU33" s="321">
        <f t="shared" ref="AU33" si="557">IF(OR(AD33="",AD33="×"),0,IF(BT33=0,1,0))</f>
        <v>0</v>
      </c>
      <c r="AV33" s="258">
        <f t="shared" ref="AV33" si="558">IF(OR(AD33="",AD33="×"),0,IF(C33="",0,AD33-BG33-BJ33))</f>
        <v>0</v>
      </c>
      <c r="AW33" s="258" t="str">
        <f t="shared" ref="AW33" si="559">IFERROR(IF(AD33="","",AD33*BT33),0)</f>
        <v/>
      </c>
      <c r="AX33" s="258">
        <f t="shared" ref="AX33" si="560">IF(J34="",0,IF(AND(J33&lt;M33,J34&gt;N33),J34-J33-O33,J34-J33))</f>
        <v>0</v>
      </c>
      <c r="AY33" s="258">
        <f t="shared" ref="AY33" si="561">IF(L34="",0,IF(AND(L33&lt;M33,L34&gt;N33),L34-L33-O33,L34-L33))</f>
        <v>0</v>
      </c>
      <c r="AZ33" s="258">
        <f t="shared" ref="AZ33" si="562">IF(J34="",0,IF(I33="育部休",J34-J33,0))</f>
        <v>0</v>
      </c>
      <c r="BA33" s="258">
        <f t="shared" ref="BA33" si="563">IF(L34="",0,IF(K33="育部休",L34-L33,0))</f>
        <v>0</v>
      </c>
      <c r="BB33" s="258" t="str">
        <f>IF(C34="","",VLOOKUP(B33,職員情報!$1:$1048576,8,FALSE))</f>
        <v/>
      </c>
      <c r="BC33" s="258" t="str">
        <f t="shared" ref="BC33" si="564">IF(BB33="","",IF(AND(J33="",L33=""),"",IF(L33="","育部休"&amp;TEXT(J33,"h時mm分")&amp;"～"&amp;TEXT(J34,"h時mm分"),IF(J33="","育部休"&amp;TEXT(L33,"h時mm分")&amp;"～"&amp;TEXT(L34,"h時mm分"),"育部休"&amp;TEXT(J33,"h時mm分")&amp;"～"&amp;TEXT(J34,"h時mm分")&amp;"　"&amp;TEXT(L33,"h時mm分")&amp;"～"&amp;TEXT(L34,"h時mm分")))))</f>
        <v/>
      </c>
      <c r="BD33" s="258" t="str">
        <f>IF(E34="","",VLOOKUP(C33,職員情報!$1:$1048576,19,FALSE))</f>
        <v/>
      </c>
      <c r="BE33" s="258" t="str">
        <f>IF(OR(BO33=2,BP33=1),"",VLOOKUP(B33,職員情報!$1:$1048576,9,FALSE))</f>
        <v/>
      </c>
      <c r="BF33" s="258" t="str">
        <f>IF(OR(BO33=2,BP33=1),"",VLOOKUP(B33,職員情報!$1:$1048576,10,FALSE))</f>
        <v/>
      </c>
      <c r="BG33" s="258">
        <f t="shared" ref="BG33" si="565">IF(OR(BO33=2,BP33=1),0,IF(J33="",0,IF(OR(I33="育部休",I33="介部休",I33="無休",I33="欠勤"),IF(AND(OR(J33&lt;M33,J33=M33),OR(N33&lt;J34,N33=J34)),J34-J33-(N33-M33),J34-J33),0)))</f>
        <v>0</v>
      </c>
      <c r="BH33" s="258" t="str">
        <f>IF(OR(BO33=2,BP33=1),"",VLOOKUP(B33,職員情報!$1:$1048576,12,FALSE))</f>
        <v/>
      </c>
      <c r="BI33" s="258" t="str">
        <f>IF(OR(BO33=2,BP33=1),"",VLOOKUP(B33,職員情報!$1:$1048576,13,FALSE))</f>
        <v/>
      </c>
      <c r="BJ33" s="258">
        <f t="shared" ref="BJ33" si="566">IF(OR(BO33=2,BP33=1),0,IF(L33="",0,IF(OR(K33="育部休",K33="介部休",K33="無休",K33="欠勤"),IF(AND(OR(L33&lt;M33,L33=M33),OR(N33&lt;L34,N33=L34)),L34-L33-(N33-M33),L34-L33),0)))</f>
        <v>0</v>
      </c>
      <c r="BK33" s="258">
        <f t="shared" ref="BK33" si="567">IF(I33="育部休",0,IF(I33="介部休","",BG33))</f>
        <v>0</v>
      </c>
      <c r="BL33" s="258">
        <f t="shared" ref="BL33" si="568">IF(K33="育部休",0,IF(K33="介部休","",BJ33))</f>
        <v>0</v>
      </c>
      <c r="BM33" s="317">
        <f>IF(AND(D33="",BG33&gt;0),0,IF(OR(BU33=1,D33&lt;VLOOKUP(B33,職員情報!$1:$1048576,10,FALSE)),BG33,IF(OR(I33="",J33&gt;VLOOKUP(B33,職員情報!$1:$1048576,2,FALSE)),0,BG33)))</f>
        <v>0</v>
      </c>
      <c r="BN33" s="215"/>
      <c r="BO33" s="319">
        <f>IF(AND(VLOOKUP(B33,職員情報!$1:$1048576,29,FALSE)=2,BP33="",BR33=""),2,"")</f>
        <v>2</v>
      </c>
      <c r="BP33" s="243" t="str">
        <f t="shared" ref="BP33" si="569">IF(AND(BQ33=1,BR33=""),1,"")</f>
        <v/>
      </c>
      <c r="BQ33" s="227" t="str">
        <f>IF(OR(WEEKDAY(A33)=1,AND(WEEKDAY(A33)=7,職員情報!$B$14=""),COUNTIF(休日!$A:$B,A33)=1,BW33=1),1,"")</f>
        <v/>
      </c>
      <c r="BR33" s="243" t="str">
        <f t="shared" ref="BR33" si="570">IF(COUNTIF(V34,"*振替*")+COUNTIF(V34,"*変更*"),1,"")</f>
        <v/>
      </c>
      <c r="BS33" s="243">
        <f t="shared" ref="BS33" si="571">IF((OR(D33="年休",D33="特休",D33="病休",D33="有休",D33="職専免",D33="出張",D33="年休等",D33="在宅勤務",D34="年休",D34="特休",D34="病休",D34="有休",D34="職専免",D34="出張",D34="年休等",D34="在宅勤務")),1,0)</f>
        <v>0</v>
      </c>
      <c r="BT33" s="243">
        <f>IF((OR(D33="無休",D33="欠勤",D34="無休",D34="欠勤")),1,0)</f>
        <v>0</v>
      </c>
      <c r="BU33" s="243">
        <f t="shared" ref="BU33" si="572">IF(AND(BS33=0,BT33=0),0,1)</f>
        <v>0</v>
      </c>
      <c r="BV33" s="243"/>
      <c r="BW33" s="243">
        <f>IF(D33="振替",1,0)</f>
        <v>0</v>
      </c>
      <c r="BX33" s="243"/>
      <c r="BY33" s="243"/>
      <c r="BZ33" s="243"/>
      <c r="CA33" s="243">
        <f>IF((OR(D33="年休",D33="特休",D33="病休",D33="有休",D33="無休",D33="欠勤",D33="職専免",D33="出張",D33="振替",D34="年休",D34="特休",D34="病休",D34="有休",D34="無休",D34="欠勤",D34="職専免",D34="出張",D34="振替")),1,0)</f>
        <v>0</v>
      </c>
      <c r="CB33" s="243">
        <f t="shared" ref="CB33" si="573">IF((OR(BP33=1,CA33=1)),1,0)</f>
        <v>0</v>
      </c>
      <c r="CC33" s="315">
        <f>IF(V33="",1,0)</f>
        <v>1</v>
      </c>
      <c r="CD33" s="316"/>
      <c r="CE33" s="243">
        <f t="shared" ref="CE33" si="574">IF(COUNTIFS(V33,"*半日勤務*")+COUNTIFS(V34,"*半日勤務*"),1,0)</f>
        <v>0</v>
      </c>
      <c r="CF33" s="309">
        <f>VLOOKUP(B33,職員情報!$1:$1048576,21,FALSE)</f>
        <v>0</v>
      </c>
      <c r="CG33" s="311" t="str">
        <f>IF(AND(CF33&lt;TIME(1,0,0),D34&gt;0,E34&gt;0),"1:00","0:45")</f>
        <v>0:45</v>
      </c>
      <c r="CH33" s="313">
        <f t="shared" ref="CH33" si="575">IF(AK33&lt;=0,0,IF(AK33&lt;TIME(7,45,0),AK33,TIME(7,45,0)))</f>
        <v>0</v>
      </c>
      <c r="CI33" s="251">
        <f t="shared" ref="CI33" si="576">IF(AK33&gt;0,AK33-CH33-CL33,0)</f>
        <v>0</v>
      </c>
      <c r="CJ33" s="251">
        <f t="shared" ref="CJ33" si="577">IF(AK33&lt;=0,0,IF(F34=0,0,IF(AND(P33&gt;=TIME(7,45,0),F33&lt;TIME(5,0,0)),TIME(5,0,0)-F33,IF(AND(P33&gt;=TIME(7,45,0),G33&lt;TIME(5,0,0)),TIME(5,0,0)-G33,0))))</f>
        <v>0</v>
      </c>
      <c r="CK33" s="251">
        <f t="shared" ref="CK33" si="578">IF(F34="",0,IF(AND(P33&gt;=TIME(7,45,0),F34&gt;TIME(22,0,0)),F34-TIME(22,0,0),IF(G34="",0,IF(AND(P33&gt;=TIME(7,45,0),G34&gt;TIME(22,0,0)),G34-TIME(22,0,0),0))))</f>
        <v>0</v>
      </c>
      <c r="CL33" s="251">
        <f t="shared" ref="CL33" si="579">CJ33+CK33</f>
        <v>0</v>
      </c>
      <c r="CM33" s="253">
        <f>VLOOKUP(B33,職員情報!$1:$1048576,30,FALSE)</f>
        <v>0</v>
      </c>
      <c r="CN33" s="229">
        <f t="shared" ref="CN33" si="580">CN31+SUM(P33:T33)</f>
        <v>0</v>
      </c>
      <c r="CO33" s="229">
        <f t="shared" ref="CO33" si="581">CO31+SUM(P33:T33)</f>
        <v>0</v>
      </c>
    </row>
    <row r="34" spans="1:93" ht="15.95" customHeight="1">
      <c r="A34" s="355"/>
      <c r="B34" s="352"/>
      <c r="C34" s="80" t="str">
        <f>IF(OR(BO33=2,BP33=1),"",VLOOKUP(B33,職員情報!$1:$1048576,3,FALSE))</f>
        <v/>
      </c>
      <c r="D34" s="131"/>
      <c r="E34" s="134"/>
      <c r="F34" s="164" t="str">
        <f t="shared" ref="F34" si="582">IFERROR(IF(AND(BO33=2,D34=0),"",IF(AND(BO33=2,C34=""),D34,IF(AND(BP33=1,D34=0),"",IF(AND(BP33=1,C34=""),D34,IF(AND(AE33=1,C33&gt;D34),D34,IF(AND(BO33=2,C33&gt;D33),D34,IF(AND(BP33=1,C33&gt;D33,C33&gt;D34),D34,IF(AND(BP33=1,C33&gt;D33,C33&lt;D34),C33,IF(AND(BO33=2,C33=D33),"",IF(AND(BP33=1,C33=D33),"",IF(AE33,C33,""))))))))))),"")</f>
        <v/>
      </c>
      <c r="G34" s="123" t="str">
        <f t="shared" ref="G34" si="583">IF(AND(BP33=1,CE33=0,E34&gt;0),E34,IF(AND(BO33=2,E34&gt;0),E34,IF(AND(C33="",C34=""),"",IF(C33&gt;=G33,C33,IF(AND(AG33&gt;0,D34&lt;C34),E34,IF(AND(C33="",C34=""),"",IF(AND(AG33&gt;0,D34&gt;C34),D34,"")))))))</f>
        <v/>
      </c>
      <c r="H34" s="124" t="str">
        <f t="shared" ref="H34" si="584">IF(H33="","",E34)</f>
        <v/>
      </c>
      <c r="I34" s="344"/>
      <c r="J34" s="137" t="str">
        <f>IF(OR(BB33="育部休",BB33="介部休"),IF(BU33=1,"",IF(OR(D33="",D33=BF33),BF33,IF(AND(BE33&lt;D33,D33&lt;BF33),D33,""))),"")</f>
        <v/>
      </c>
      <c r="K34" s="346"/>
      <c r="L34" s="81" t="str">
        <f>IF(OR(BB33="育部休",BB33="介部休"),IF(BU33=1,"",IF(OR(D34="",AND(BH33&lt;D34,D34&lt;BI33),D34=BH33),BI33,"")),"")</f>
        <v/>
      </c>
      <c r="M34" s="353"/>
      <c r="N34" s="354"/>
      <c r="O34" s="336"/>
      <c r="P34" s="232"/>
      <c r="Q34" s="338"/>
      <c r="R34" s="338"/>
      <c r="S34" s="338"/>
      <c r="T34" s="338"/>
      <c r="U34" s="329"/>
      <c r="V34" s="255"/>
      <c r="W34" s="256"/>
      <c r="X34" s="256"/>
      <c r="Y34" s="256"/>
      <c r="Z34" s="256"/>
      <c r="AA34" s="256"/>
      <c r="AB34" s="257"/>
      <c r="AC34" s="333"/>
      <c r="AD34" s="323"/>
      <c r="AE34" s="334"/>
      <c r="AF34" s="258"/>
      <c r="AG34" s="325"/>
      <c r="AH34" s="319"/>
      <c r="AI34" s="319"/>
      <c r="AJ34" s="319"/>
      <c r="AK34" s="327"/>
      <c r="AL34" s="258"/>
      <c r="AM34" s="323"/>
      <c r="AN34" s="258"/>
      <c r="AO34" s="320"/>
      <c r="AP34" s="319"/>
      <c r="AQ34" s="258"/>
      <c r="AR34" s="320"/>
      <c r="AS34" s="320"/>
      <c r="AT34" s="319"/>
      <c r="AU34" s="322"/>
      <c r="AV34" s="260">
        <f t="shared" si="16"/>
        <v>0</v>
      </c>
      <c r="AW34" s="260"/>
      <c r="AX34" s="260"/>
      <c r="AY34" s="260"/>
      <c r="AZ34" s="260"/>
      <c r="BA34" s="259"/>
      <c r="BB34" s="259"/>
      <c r="BC34" s="259"/>
      <c r="BD34" s="259"/>
      <c r="BE34" s="259"/>
      <c r="BF34" s="259"/>
      <c r="BG34" s="259"/>
      <c r="BH34" s="259"/>
      <c r="BI34" s="259"/>
      <c r="BJ34" s="258"/>
      <c r="BK34" s="259"/>
      <c r="BL34" s="259"/>
      <c r="BM34" s="318"/>
      <c r="BN34" s="220"/>
      <c r="BO34" s="319"/>
      <c r="BP34" s="243"/>
      <c r="BQ34" s="227"/>
      <c r="BR34" s="243"/>
      <c r="BS34" s="243"/>
      <c r="BT34" s="243"/>
      <c r="BU34" s="241"/>
      <c r="BV34" s="243"/>
      <c r="BW34" s="243"/>
      <c r="BX34" s="243"/>
      <c r="BY34" s="243"/>
      <c r="BZ34" s="243"/>
      <c r="CA34" s="243"/>
      <c r="CB34" s="243"/>
      <c r="CC34" s="315"/>
      <c r="CD34" s="316"/>
      <c r="CE34" s="243"/>
      <c r="CF34" s="310"/>
      <c r="CG34" s="312"/>
      <c r="CH34" s="314"/>
      <c r="CI34" s="252"/>
      <c r="CJ34" s="252"/>
      <c r="CK34" s="252"/>
      <c r="CL34" s="252"/>
      <c r="CM34" s="254"/>
      <c r="CN34" s="230"/>
      <c r="CO34" s="230"/>
    </row>
    <row r="35" spans="1:93" ht="15.95" customHeight="1">
      <c r="A35" s="339">
        <f t="shared" ref="A35" si="585">A33+1</f>
        <v>45244</v>
      </c>
      <c r="B35" s="341" t="str">
        <f t="shared" ref="B35" si="586">TEXT(A35,"aaa")</f>
        <v>火</v>
      </c>
      <c r="C35" s="78" t="str">
        <f>IF(OR(BO35=2,BP35=1),"",VLOOKUP(B35,職員情報!$1:$1048576,2,FALSE))</f>
        <v/>
      </c>
      <c r="D35" s="132"/>
      <c r="E35" s="79"/>
      <c r="F35" s="153" t="str">
        <f t="shared" ref="F35" si="587">IF(AND(BO55=1,D36=0),"",IF(AND(BO28=1,C35=""),D35,IF(AND(BO35=2,C35&gt;D35),D35,IF(AND(BO35=2,C35=D35),"",IF(AND(BP35=1,D36=0),"",IF(AND(BP35=1,C35=""),D35,IF(AND(BP35=1,C35&gt;D35),D35,IF(AND(BP35=1,C35=D35),"",IF(AE35=1,D35,"")))))))))</f>
        <v/>
      </c>
      <c r="G35" s="121" t="str">
        <f t="shared" si="19"/>
        <v/>
      </c>
      <c r="H35" s="122" t="str">
        <f t="shared" ref="H35" si="588">IF(AND(AG35&gt;0,C35&gt;=G36),C36,IF(E35=C35,"",IF(AND(AG35&gt;0,C36&gt;G35),"",IF(AND(AG35&gt;0,D36&gt;0,E35-D36&gt;0),E35,IF(AND(AG35&gt;0,E35&gt;0),C36,"")))))</f>
        <v/>
      </c>
      <c r="I35" s="343" t="str">
        <f t="shared" ref="I35" si="589">IF(BB35="","",IF(J35="","",BB35))</f>
        <v/>
      </c>
      <c r="J35" s="77" t="str">
        <f>IF(OR(BB35="育部休",BB35="介部休"),IF(BU35=1,"",IF(OR(D35="",AND(BE35&lt;D35,D35&lt;BF35),D35=BF35),BE35,"")),"")</f>
        <v/>
      </c>
      <c r="K35" s="345" t="str">
        <f t="shared" ref="K35" si="590">IF(BB35="","",IF(L35="","",BB35))</f>
        <v/>
      </c>
      <c r="L35" s="79" t="str">
        <f>IF(OR(BB35="育部休",BB35="介部休"),IF(BU35=1,"",IF(OR(D36="",D36=BH35),BH35,IF(AND(BH35&lt;D36,D36&lt;BI35),D36,""))),"")</f>
        <v/>
      </c>
      <c r="M35" s="347">
        <f>IF(BP35=1,"",VLOOKUP(B35,職員情報!$1:$1048576,4,FALSE))</f>
        <v>0</v>
      </c>
      <c r="N35" s="349">
        <f>IF(BP35=1,"",VLOOKUP(B35,職員情報!$1:$1048576,5,FALSE))</f>
        <v>0</v>
      </c>
      <c r="O35" s="335">
        <f t="shared" ref="O35" si="591">IFERROR(IF(AND(BR35=1,(C36-C35)&gt;=TIME(8,45,0)),"1:00",IF(AND(BR35=1,(C36-C35)&gt;TIME(6,0,0)),"0:45",IF(AND(BR35=1,(C36-C35)&lt;=TIME(6,0,0)),"0:00",IF(BP35=1,"0:00",N35-M35)))),0)</f>
        <v>0</v>
      </c>
      <c r="P35" s="231"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IF(BP35=1,"",VLOOKUP(B35,[1]職員情報!$1:$1048576,27,FALSE))</f>
        <v/>
      </c>
      <c r="V35" s="330"/>
      <c r="W35" s="331"/>
      <c r="X35" s="331"/>
      <c r="Y35" s="331"/>
      <c r="Z35" s="331"/>
      <c r="AA35" s="331"/>
      <c r="AB35" s="332"/>
      <c r="AC35" s="333"/>
      <c r="AD35" s="323" t="str">
        <f t="shared" ref="AD35" si="592">IFERROR(IF(CM35=1,C36-C35,IF(C35="","",C36-C35-O35)),"×")</f>
        <v/>
      </c>
      <c r="AE35" s="334" t="str">
        <f t="shared" ref="AE35" si="593">IF(CB35=1,"",IF(BO35=2,"",IF(D36=0,"",IF(D35=C35,"",IF(AND(D35&gt;=0,D35-C35&lt;0),1,"")))))</f>
        <v/>
      </c>
      <c r="AF35" s="258">
        <f t="shared" ref="AF35" si="594">IF(C35="",0,IF(AND(D35&lt;C35,D36&lt;C35),D36-D35,IF(D35&lt;C35,C35-D35,0)))</f>
        <v>0</v>
      </c>
      <c r="AG35" s="320">
        <f t="shared" ref="AG35" si="595">IF(D36="",0,IF(AND(D36&lt;C36,E36&gt;C36),E36-C36,IF(AND(OR(D36&gt;C36,D36=C36),E36&gt;D36),D36-C36+E36-E35,IF(AND(OR(D36&gt;C36,D36=C36),E36=""),D36-C36,0))))</f>
        <v>0</v>
      </c>
      <c r="AH35" s="258">
        <f>IFERROR(F36-F35,0)</f>
        <v>0</v>
      </c>
      <c r="AI35" s="258">
        <f t="shared" ref="AI35" si="596">IFERROR(G36-G35,0)</f>
        <v>0</v>
      </c>
      <c r="AJ35" s="258">
        <f>IFERROR(H36-H35,0)</f>
        <v>0</v>
      </c>
      <c r="AK35" s="326">
        <f t="shared" ref="AK35" si="597">IFERROR(IF(AND(C35="",BP35=1),AH35+AI35+AJ35,(IF(AND(C35="",BO35=2),AH35+AI35+AJ35-O35,AH35+AI35+AJ35))),0)</f>
        <v>0</v>
      </c>
      <c r="AL35" s="258">
        <f t="shared" ref="AL35" si="598">IF(AD35&gt;=TIME(7,45,0),0,IF(C35="",0,IF((AD35+AK35)&lt;TIME(7,45,0),AK35,"7:45"-AD35)))</f>
        <v>0</v>
      </c>
      <c r="AM35" s="323">
        <f t="shared" ref="AM35" si="599">IF(AK35&lt;=(AL35+AN35),0,AK35-AL35-AP35)</f>
        <v>0</v>
      </c>
      <c r="AN35" s="258">
        <f>IF(BP35=1,0,IF(F36=0,0,IF(AND(F35&lt;TIME(5,0,0),F36&lt;TIME(5,0,0)),F36-F35,IF(F35&lt;TIME(5,0,0),TIME(5,0,0)-F35,0))))</f>
        <v>0</v>
      </c>
      <c r="AO35" s="324">
        <f t="shared" ref="AO35" si="600">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58">
        <f t="shared" ref="AP35" si="601">AN35+AO35</f>
        <v>0</v>
      </c>
      <c r="AQ35" s="258">
        <f t="shared" ref="AQ35" si="602">AK35-AT35</f>
        <v>0</v>
      </c>
      <c r="AR35" s="320">
        <f t="shared" ref="AR35" si="603">IF(BP35="",0,IF(F36=0,0,IF(F35&lt;TIME(5,0,0),TIME(5,0,0)-F35,IF(G35&lt;TIME(5,0,0),TIME(5,0,0)-G35,0))))</f>
        <v>0</v>
      </c>
      <c r="AS35" s="320">
        <f t="shared" ref="AS35" si="604">IF(BP35="",0,IF(F36="",0,IF(F36&gt;TIME(22,0,0),F36-TIME(22,0,0),IF(G36="",0,IF(G36&gt;TIME(22,0,0),G36-TIME(22,0,0),0)))))</f>
        <v>0</v>
      </c>
      <c r="AT35" s="258">
        <f t="shared" ref="AT35" si="605">AR35+AS35</f>
        <v>0</v>
      </c>
      <c r="AU35" s="321">
        <f t="shared" ref="AU35" si="606">IF(OR(AD35="",AD35="×"),0,IF(BT35=0,1,0))</f>
        <v>0</v>
      </c>
      <c r="AV35" s="258">
        <f t="shared" ref="AV35" si="607">IF(OR(AD35="",AD35="×"),0,IF(C35="",0,AD35-BG35-BJ35))</f>
        <v>0</v>
      </c>
      <c r="AW35" s="258" t="str">
        <f t="shared" ref="AW35" si="608">IFERROR(IF(AD35="","",AD35*BT35),0)</f>
        <v/>
      </c>
      <c r="AX35" s="258">
        <f>IF(J36="",0,IF(AND(J35&lt;M35,J36&gt;N35),J36-J35-O35,J36-J35))</f>
        <v>0</v>
      </c>
      <c r="AY35" s="258">
        <f t="shared" ref="AY35" si="609">IF(L36="",0,IF(AND(L35&lt;M35,L36&gt;N35),L36-L35-O35,L36-L35))</f>
        <v>0</v>
      </c>
      <c r="AZ35" s="258">
        <f t="shared" ref="AZ35" si="610">IF(J36="",0,IF(I35="育部休",J36-J35,0))</f>
        <v>0</v>
      </c>
      <c r="BA35" s="258">
        <f t="shared" ref="BA35" si="611">IF(L36="",0,IF(K35="育部休",L36-L35,0))</f>
        <v>0</v>
      </c>
      <c r="BB35" s="258" t="str">
        <f>IF(C36="","",VLOOKUP(B35,職員情報!$1:$1048576,8,FALSE))</f>
        <v/>
      </c>
      <c r="BC35" s="258" t="str">
        <f t="shared" ref="BC35" si="612">IF(BB35="","",IF(AND(J35="",L35=""),"",IF(L35="","育部休"&amp;TEXT(J35,"h時mm分")&amp;"～"&amp;TEXT(J36,"h時mm分"),IF(J35="","育部休"&amp;TEXT(L35,"h時mm分")&amp;"～"&amp;TEXT(L36,"h時mm分"),"育部休"&amp;TEXT(J35,"h時mm分")&amp;"～"&amp;TEXT(J36,"h時mm分")&amp;"　"&amp;TEXT(L35,"h時mm分")&amp;"～"&amp;TEXT(L36,"h時mm分")))))</f>
        <v/>
      </c>
      <c r="BD35" s="258" t="str">
        <f>IF(E36="","",VLOOKUP(C35,職員情報!$1:$1048576,19,FALSE))</f>
        <v/>
      </c>
      <c r="BE35" s="258" t="str">
        <f>IF(OR(BO35=2,BP35=1),"",VLOOKUP(B35,職員情報!$1:$1048576,9,FALSE))</f>
        <v/>
      </c>
      <c r="BF35" s="258" t="str">
        <f>IF(OR(BO35=2,BP35=1),"",VLOOKUP(B35,職員情報!$1:$1048576,10,FALSE))</f>
        <v/>
      </c>
      <c r="BG35" s="258">
        <f t="shared" ref="BG35" si="613">IF(OR(BO35=2,BP35=1),0,IF(J35="",0,IF(OR(I35="育部休",I35="介部休",I35="無休",I35="欠勤"),IF(AND(OR(J35&lt;M35,J35=M35),OR(N35&lt;J36,N35=J36)),J36-J35-(N35-M35),J36-J35),0)))</f>
        <v>0</v>
      </c>
      <c r="BH35" s="258" t="str">
        <f>IF(OR(BO35=2,BP35=1),"",VLOOKUP(B35,職員情報!$1:$1048576,12,FALSE))</f>
        <v/>
      </c>
      <c r="BI35" s="258" t="str">
        <f>IF(OR(BO35=2,BP35=1),"",VLOOKUP(B35,職員情報!$1:$1048576,13,FALSE))</f>
        <v/>
      </c>
      <c r="BJ35" s="258">
        <f t="shared" ref="BJ35" si="614">IF(OR(BO35=2,BP35=1),0,IF(L35="",0,IF(OR(K35="育部休",K35="介部休",K35="無休",K35="欠勤"),IF(AND(OR(L35&lt;M35,L35=M35),OR(N35&lt;L36,N35=L36)),L36-L35-(N35-M35),L36-L35),0)))</f>
        <v>0</v>
      </c>
      <c r="BK35" s="258">
        <f t="shared" ref="BK35" si="615">IF(I35="育部休",0,IF(I35="介部休","",BG35))</f>
        <v>0</v>
      </c>
      <c r="BL35" s="258">
        <f t="shared" ref="BL35" si="616">IF(K35="育部休",0,IF(K35="介部休","",BJ35))</f>
        <v>0</v>
      </c>
      <c r="BM35" s="317">
        <f>IF(AND(D35="",BG35&gt;0),0,IF(OR(BU35=1,D35&lt;VLOOKUP(B35,職員情報!$1:$1048576,10,FALSE)),BG35,IF(OR(I35="",J35&gt;VLOOKUP(B35,職員情報!$1:$1048576,2,FALSE)),0,BG35)))</f>
        <v>0</v>
      </c>
      <c r="BN35" s="215"/>
      <c r="BO35" s="319">
        <f>IF(AND(VLOOKUP(B35,職員情報!$1:$1048576,29,FALSE)=2,BP35="",BR35=""),2,"")</f>
        <v>2</v>
      </c>
      <c r="BP35" s="243" t="str">
        <f t="shared" ref="BP35" si="617">IF(AND(BQ35=1,BR35=""),1,"")</f>
        <v/>
      </c>
      <c r="BQ35" s="227" t="str">
        <f>IF(OR(WEEKDAY(A35)=1,AND(WEEKDAY(A35)=7,職員情報!$B$14=""),COUNTIF(休日!$A:$B,A35)=1,BW35=1),1,"")</f>
        <v/>
      </c>
      <c r="BR35" s="243" t="str">
        <f t="shared" ref="BR35" si="618">IF(COUNTIF(V36,"*振替*")+COUNTIF(V36,"*変更*"),1,"")</f>
        <v/>
      </c>
      <c r="BS35" s="243">
        <f t="shared" ref="BS35" si="619">IF((OR(D35="年休",D35="特休",D35="病休",D35="有休",D35="職専免",D35="出張",D35="年休等",D35="在宅勤務",D36="年休",D36="特休",D36="病休",D36="有休",D36="職専免",D36="出張",D36="年休等",D36="在宅勤務")),1,0)</f>
        <v>0</v>
      </c>
      <c r="BT35" s="243">
        <f>IF((OR(D35="無休",D35="欠勤",D36="無休",D36="欠勤")),1,0)</f>
        <v>0</v>
      </c>
      <c r="BU35" s="243">
        <f t="shared" ref="BU35" si="620">IF(AND(BS35=0,BT35=0),0,1)</f>
        <v>0</v>
      </c>
      <c r="BV35" s="243"/>
      <c r="BW35" s="243">
        <f>IF(D35="振替",1,0)</f>
        <v>0</v>
      </c>
      <c r="BX35" s="243"/>
      <c r="BY35" s="243"/>
      <c r="BZ35" s="243"/>
      <c r="CA35" s="243">
        <f>IF((OR(D35="年休",D35="特休",D35="病休",D35="有休",D35="無休",D35="欠勤",D35="職専免",D35="出張",D35="振替",D36="年休",D36="特休",D36="病休",D36="有休",D36="無休",D36="欠勤",D36="職専免",D36="出張",D36="振替")),1,0)</f>
        <v>0</v>
      </c>
      <c r="CB35" s="243">
        <f t="shared" ref="CB35" si="621">IF((OR(BP35=1,CA35=1)),1,0)</f>
        <v>0</v>
      </c>
      <c r="CC35" s="315">
        <f>IF(V35="",1,0)</f>
        <v>1</v>
      </c>
      <c r="CD35" s="316"/>
      <c r="CE35" s="243">
        <f t="shared" ref="CE35" si="622">IF(COUNTIFS(V35,"*半日勤務*")+COUNTIFS(V36,"*半日勤務*"),1,0)</f>
        <v>0</v>
      </c>
      <c r="CF35" s="309">
        <f>VLOOKUP(B35,職員情報!$1:$1048576,21,FALSE)</f>
        <v>0</v>
      </c>
      <c r="CG35" s="311" t="str">
        <f>IF(AND(CF35&lt;TIME(1,0,0),D36&gt;0,E36&gt;0),"1:00","0:45")</f>
        <v>0:45</v>
      </c>
      <c r="CH35" s="313">
        <f t="shared" ref="CH35" si="623">IF(AK35&lt;=0,0,IF(AK35&lt;TIME(7,45,0),AK35,TIME(7,45,0)))</f>
        <v>0</v>
      </c>
      <c r="CI35" s="251">
        <f t="shared" ref="CI35" si="624">IF(AK35&gt;0,AK35-CH35-CL35,0)</f>
        <v>0</v>
      </c>
      <c r="CJ35" s="251">
        <f t="shared" ref="CJ35" si="625">IF(AK35&lt;=0,0,IF(F36=0,0,IF(AND(P35&gt;=TIME(7,45,0),F35&lt;TIME(5,0,0)),TIME(5,0,0)-F35,IF(AND(P35&gt;=TIME(7,45,0),G35&lt;TIME(5,0,0)),TIME(5,0,0)-G35,0))))</f>
        <v>0</v>
      </c>
      <c r="CK35" s="251">
        <f t="shared" ref="CK35" si="626">IF(F36="",0,IF(AND(P35&gt;=TIME(7,45,0),F36&gt;TIME(22,0,0)),F36-TIME(22,0,0),IF(G36="",0,IF(AND(P35&gt;=TIME(7,45,0),G36&gt;TIME(22,0,0)),G36-TIME(22,0,0),0))))</f>
        <v>0</v>
      </c>
      <c r="CL35" s="251">
        <f t="shared" ref="CL35" si="627">CJ35+CK35</f>
        <v>0</v>
      </c>
      <c r="CM35" s="253">
        <f>VLOOKUP(B35,職員情報!$1:$1048576,30,FALSE)</f>
        <v>0</v>
      </c>
      <c r="CN35" s="229">
        <f t="shared" ref="CN35" si="628">CN33+SUM(P35:T35)</f>
        <v>0</v>
      </c>
      <c r="CO35" s="229">
        <f t="shared" ref="CO35" si="629">CO33+SUM(P35:T35)</f>
        <v>0</v>
      </c>
    </row>
    <row r="36" spans="1:93" ht="15.95" customHeight="1">
      <c r="A36" s="355"/>
      <c r="B36" s="352"/>
      <c r="C36" s="80" t="str">
        <f>IF(OR(BO35=2,BP35=1),"",VLOOKUP(B35,職員情報!$1:$1048576,3,FALSE))</f>
        <v/>
      </c>
      <c r="D36" s="131"/>
      <c r="E36" s="134"/>
      <c r="F36" s="164" t="str">
        <f t="shared" ref="F36" si="630">IFERROR(IF(AND(BO35=2,D36=0),"",IF(AND(BO35=2,C36=""),D36,IF(AND(BP35=1,D36=0),"",IF(AND(BP35=1,C36=""),D36,IF(AND(AE35=1,C35&gt;D36),D36,IF(AND(BO35=2,C35&gt;D35),D36,IF(AND(BP35=1,C35&gt;D35,C35&gt;D36),D36,IF(AND(BP35=1,C35&gt;D35,C35&lt;D36),C35,IF(AND(BO35=2,C35=D35),"",IF(AND(BP35=1,C35=D35),"",IF(AE35,C35,""))))))))))),"")</f>
        <v/>
      </c>
      <c r="G36" s="123" t="str">
        <f t="shared" ref="G36" si="631">IF(AND(BP35=1,CE35=0,E36&gt;0),E36,IF(AND(BO35=2,E36&gt;0),E36,IF(AND(C35="",C36=""),"",IF(C35&gt;=G35,C35,IF(AND(AG35&gt;0,D36&lt;C36),E36,IF(AND(C35="",C36=""),"",IF(AND(AG35&gt;0,D36&gt;C36),D36,"")))))))</f>
        <v/>
      </c>
      <c r="H36" s="124" t="str">
        <f t="shared" ref="H36" si="632">IF(H35="","",E36)</f>
        <v/>
      </c>
      <c r="I36" s="344"/>
      <c r="J36" s="137" t="str">
        <f>IF(OR(BB35="育部休",BB35="介部休"),IF(BU35=1,"",IF(OR(D35="",D35=BF35),BF35,IF(AND(BE35&lt;D35,D35&lt;BF35),D35,""))),"")</f>
        <v/>
      </c>
      <c r="K36" s="346"/>
      <c r="L36" s="81" t="str">
        <f>IF(OR(BB35="育部休",BB35="介部休"),IF(BU35=1,"",IF(OR(D36="",AND(BH35&lt;D36,D36&lt;BI35),D36=BH35),BI35,"")),"")</f>
        <v/>
      </c>
      <c r="M36" s="353"/>
      <c r="N36" s="354"/>
      <c r="O36" s="336"/>
      <c r="P36" s="232"/>
      <c r="Q36" s="338"/>
      <c r="R36" s="338"/>
      <c r="S36" s="338"/>
      <c r="T36" s="338"/>
      <c r="U36" s="329"/>
      <c r="V36" s="255"/>
      <c r="W36" s="256"/>
      <c r="X36" s="256"/>
      <c r="Y36" s="256"/>
      <c r="Z36" s="256"/>
      <c r="AA36" s="256"/>
      <c r="AB36" s="257"/>
      <c r="AC36" s="333"/>
      <c r="AD36" s="323"/>
      <c r="AE36" s="334"/>
      <c r="AF36" s="258"/>
      <c r="AG36" s="325"/>
      <c r="AH36" s="319"/>
      <c r="AI36" s="319"/>
      <c r="AJ36" s="319"/>
      <c r="AK36" s="327"/>
      <c r="AL36" s="258"/>
      <c r="AM36" s="323"/>
      <c r="AN36" s="258"/>
      <c r="AO36" s="320"/>
      <c r="AP36" s="319"/>
      <c r="AQ36" s="258"/>
      <c r="AR36" s="320"/>
      <c r="AS36" s="320"/>
      <c r="AT36" s="319"/>
      <c r="AU36" s="322"/>
      <c r="AV36" s="260">
        <f t="shared" si="16"/>
        <v>0</v>
      </c>
      <c r="AW36" s="260"/>
      <c r="AX36" s="260"/>
      <c r="AY36" s="260"/>
      <c r="AZ36" s="260"/>
      <c r="BA36" s="259"/>
      <c r="BB36" s="259"/>
      <c r="BC36" s="259"/>
      <c r="BD36" s="259"/>
      <c r="BE36" s="259"/>
      <c r="BF36" s="259"/>
      <c r="BG36" s="259"/>
      <c r="BH36" s="259"/>
      <c r="BI36" s="259"/>
      <c r="BJ36" s="258"/>
      <c r="BK36" s="259"/>
      <c r="BL36" s="259"/>
      <c r="BM36" s="318"/>
      <c r="BN36" s="220"/>
      <c r="BO36" s="319"/>
      <c r="BP36" s="243"/>
      <c r="BQ36" s="227"/>
      <c r="BR36" s="243"/>
      <c r="BS36" s="243"/>
      <c r="BT36" s="243"/>
      <c r="BU36" s="241"/>
      <c r="BV36" s="243"/>
      <c r="BW36" s="243"/>
      <c r="BX36" s="243"/>
      <c r="BY36" s="243"/>
      <c r="BZ36" s="243"/>
      <c r="CA36" s="243"/>
      <c r="CB36" s="243"/>
      <c r="CC36" s="315"/>
      <c r="CD36" s="316"/>
      <c r="CE36" s="243"/>
      <c r="CF36" s="310"/>
      <c r="CG36" s="312"/>
      <c r="CH36" s="314"/>
      <c r="CI36" s="252"/>
      <c r="CJ36" s="252"/>
      <c r="CK36" s="252"/>
      <c r="CL36" s="252"/>
      <c r="CM36" s="254"/>
      <c r="CN36" s="230"/>
      <c r="CO36" s="230"/>
    </row>
    <row r="37" spans="1:93" ht="15.95" customHeight="1">
      <c r="A37" s="339">
        <f t="shared" ref="A37" si="633">A35+1</f>
        <v>45245</v>
      </c>
      <c r="B37" s="341" t="str">
        <f t="shared" ref="B37" si="634">TEXT(A37,"aaa")</f>
        <v>水</v>
      </c>
      <c r="C37" s="78" t="str">
        <f>IF(OR(BO37=2,BP37=1),"",VLOOKUP(B37,職員情報!$1:$1048576,2,FALSE))</f>
        <v/>
      </c>
      <c r="D37" s="132"/>
      <c r="E37" s="79"/>
      <c r="F37" s="153" t="str">
        <f t="shared" ref="F37" si="635">IF(AND(BO57=1,D38=0),"",IF(AND(BO30=1,C37=""),D37,IF(AND(BO37=2,C37&gt;D37),D37,IF(AND(BO37=2,C37=D37),"",IF(AND(BP37=1,D38=0),"",IF(AND(BP37=1,C37=""),D37,IF(AND(BP37=1,C37&gt;D37),D37,IF(AND(BP37=1,C37=D37),"",IF(AE37=1,D37,"")))))))))</f>
        <v/>
      </c>
      <c r="G37" s="121" t="str">
        <f t="shared" si="19"/>
        <v/>
      </c>
      <c r="H37" s="122" t="str">
        <f t="shared" ref="H37" si="636">IF(AND(AG37&gt;0,C37&gt;=G38),C38,IF(E37=C37,"",IF(AND(AG37&gt;0,C38&gt;G37),"",IF(AND(AG37&gt;0,D38&gt;0,E37-D38&gt;0),E37,IF(AND(AG37&gt;0,E37&gt;0),C38,"")))))</f>
        <v/>
      </c>
      <c r="I37" s="343" t="str">
        <f t="shared" ref="I37" si="637">IF(BB37="","",IF(J37="","",BB37))</f>
        <v/>
      </c>
      <c r="J37" s="77" t="str">
        <f>IF(OR(BB37="育部休",BB37="介部休"),IF(BU37=1,"",IF(OR(D37="",AND(BE37&lt;D37,D37&lt;BF37),D37=BF37),BE37,"")),"")</f>
        <v/>
      </c>
      <c r="K37" s="345" t="str">
        <f t="shared" ref="K37" si="638">IF(BB37="","",IF(L37="","",BB37))</f>
        <v/>
      </c>
      <c r="L37" s="79" t="str">
        <f>IF(OR(BB37="育部休",BB37="介部休"),IF(BU37=1,"",IF(OR(D38="",D38=BH37),BH37,IF(AND(BH37&lt;D38,D38&lt;BI37),D38,""))),"")</f>
        <v/>
      </c>
      <c r="M37" s="347">
        <f>IF(BP37=1,"",VLOOKUP(B37,職員情報!$1:$1048576,4,FALSE))</f>
        <v>0</v>
      </c>
      <c r="N37" s="349">
        <f>IF(BP37=1,"",VLOOKUP(B37,職員情報!$1:$1048576,5,FALSE))</f>
        <v>0</v>
      </c>
      <c r="O37" s="335">
        <f t="shared" ref="O37" si="639">IFERROR(IF(AND(BR37=1,(C38-C37)&gt;=TIME(8,45,0)),"1:00",IF(AND(BR37=1,(C38-C37)&gt;TIME(6,0,0)),"0:45",IF(AND(BR37=1,(C38-C37)&lt;=TIME(6,0,0)),"0:00",IF(BP37=1,"0:00",N37-M37)))),0)</f>
        <v>0</v>
      </c>
      <c r="P37" s="231"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IF(BP37=1,"",VLOOKUP(B37,[1]職員情報!$1:$1048576,27,FALSE))</f>
        <v/>
      </c>
      <c r="V37" s="330"/>
      <c r="W37" s="331"/>
      <c r="X37" s="331"/>
      <c r="Y37" s="331"/>
      <c r="Z37" s="331"/>
      <c r="AA37" s="331"/>
      <c r="AB37" s="332"/>
      <c r="AC37" s="333"/>
      <c r="AD37" s="323" t="str">
        <f t="shared" ref="AD37" si="640">IFERROR(IF(CM37=1,C38-C37,IF(C37="","",C38-C37-O37)),"×")</f>
        <v/>
      </c>
      <c r="AE37" s="334" t="str">
        <f t="shared" ref="AE37" si="641">IF(CB37=1,"",IF(BO37=2,"",IF(D38=0,"",IF(D37=C37,"",IF(AND(D37&gt;=0,D37-C37&lt;0),1,"")))))</f>
        <v/>
      </c>
      <c r="AF37" s="258">
        <f t="shared" ref="AF37" si="642">IF(C37="",0,IF(AND(D37&lt;C37,D38&lt;C37),D38-D37,IF(D37&lt;C37,C37-D37,0)))</f>
        <v>0</v>
      </c>
      <c r="AG37" s="320">
        <f t="shared" ref="AG37" si="643">IF(D38="",0,IF(AND(D38&lt;C38,E38&gt;C38),E38-C38,IF(AND(OR(D38&gt;C38,D38=C38),E38&gt;D38),D38-C38+E38-E37,IF(AND(OR(D38&gt;C38,D38=C38),E38=""),D38-C38,0))))</f>
        <v>0</v>
      </c>
      <c r="AH37" s="258">
        <f>IFERROR(F38-F37,0)</f>
        <v>0</v>
      </c>
      <c r="AI37" s="258">
        <f t="shared" ref="AI37" si="644">IFERROR(G38-G37,0)</f>
        <v>0</v>
      </c>
      <c r="AJ37" s="258">
        <f>IFERROR(H38-H37,0)</f>
        <v>0</v>
      </c>
      <c r="AK37" s="326">
        <f t="shared" ref="AK37" si="645">IFERROR(IF(AND(C37="",BP37=1),AH37+AI37+AJ37,(IF(AND(C37="",BO37=2),AH37+AI37+AJ37-O37,AH37+AI37+AJ37))),0)</f>
        <v>0</v>
      </c>
      <c r="AL37" s="258">
        <f t="shared" ref="AL37" si="646">IF(AD37&gt;=TIME(7,45,0),0,IF(C37="",0,IF((AD37+AK37)&lt;TIME(7,45,0),AK37,"7:45"-AD37)))</f>
        <v>0</v>
      </c>
      <c r="AM37" s="323">
        <f t="shared" ref="AM37" si="647">IF(AK37&lt;=(AL37+AN37),0,AK37-AL37-AP37)</f>
        <v>0</v>
      </c>
      <c r="AN37" s="258">
        <f>IF(BP37=1,0,IF(F38=0,0,IF(AND(F37&lt;TIME(5,0,0),F38&lt;TIME(5,0,0)),F38-F37,IF(F37&lt;TIME(5,0,0),TIME(5,0,0)-F37,0))))</f>
        <v>0</v>
      </c>
      <c r="AO37" s="324">
        <f t="shared" ref="AO37" si="648">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58">
        <f t="shared" ref="AP37" si="649">AN37+AO37</f>
        <v>0</v>
      </c>
      <c r="AQ37" s="258">
        <f t="shared" ref="AQ37" si="650">AK37-AT37</f>
        <v>0</v>
      </c>
      <c r="AR37" s="320">
        <f t="shared" ref="AR37" si="651">IF(BP37="",0,IF(F38=0,0,IF(F37&lt;TIME(5,0,0),TIME(5,0,0)-F37,IF(G37&lt;TIME(5,0,0),TIME(5,0,0)-G37,0))))</f>
        <v>0</v>
      </c>
      <c r="AS37" s="320">
        <f t="shared" ref="AS37" si="652">IF(BP37="",0,IF(F38="",0,IF(F38&gt;TIME(22,0,0),F38-TIME(22,0,0),IF(G38="",0,IF(G38&gt;TIME(22,0,0),G38-TIME(22,0,0),0)))))</f>
        <v>0</v>
      </c>
      <c r="AT37" s="258">
        <f t="shared" ref="AT37" si="653">AR37+AS37</f>
        <v>0</v>
      </c>
      <c r="AU37" s="321">
        <f t="shared" ref="AU37" si="654">IF(OR(AD37="",AD37="×"),0,IF(BT37=0,1,0))</f>
        <v>0</v>
      </c>
      <c r="AV37" s="258">
        <f t="shared" ref="AV37" si="655">IF(OR(AD37="",AD37="×"),0,IF(C37="",0,AD37-BG37-BJ37))</f>
        <v>0</v>
      </c>
      <c r="AW37" s="258" t="str">
        <f t="shared" ref="AW37" si="656">IFERROR(IF(AD37="","",AD37*BT37),0)</f>
        <v/>
      </c>
      <c r="AX37" s="258">
        <f t="shared" ref="AX37" si="657">IF(J38="",0,IF(AND(J37&lt;M37,J38&gt;N37),J38-J37-O37,J38-J37))</f>
        <v>0</v>
      </c>
      <c r="AY37" s="258">
        <f t="shared" ref="AY37" si="658">IF(L38="",0,IF(AND(L37&lt;M37,L38&gt;N37),L38-L37-O37,L38-L37))</f>
        <v>0</v>
      </c>
      <c r="AZ37" s="258">
        <f t="shared" ref="AZ37" si="659">IF(J38="",0,IF(I37="育部休",J38-J37,0))</f>
        <v>0</v>
      </c>
      <c r="BA37" s="258">
        <f t="shared" ref="BA37" si="660">IF(L38="",0,IF(K37="育部休",L38-L37,0))</f>
        <v>0</v>
      </c>
      <c r="BB37" s="258" t="str">
        <f>IF(C38="","",VLOOKUP(B37,職員情報!$1:$1048576,8,FALSE))</f>
        <v/>
      </c>
      <c r="BC37" s="258" t="str">
        <f t="shared" ref="BC37" si="661">IF(BB37="","",IF(AND(J37="",L37=""),"",IF(L37="","育部休"&amp;TEXT(J37,"h時mm分")&amp;"～"&amp;TEXT(J38,"h時mm分"),IF(J37="","育部休"&amp;TEXT(L37,"h時mm分")&amp;"～"&amp;TEXT(L38,"h時mm分"),"育部休"&amp;TEXT(J37,"h時mm分")&amp;"～"&amp;TEXT(J38,"h時mm分")&amp;"　"&amp;TEXT(L37,"h時mm分")&amp;"～"&amp;TEXT(L38,"h時mm分")))))</f>
        <v/>
      </c>
      <c r="BD37" s="258" t="str">
        <f>IF(E38="","",VLOOKUP(C37,職員情報!$1:$1048576,19,FALSE))</f>
        <v/>
      </c>
      <c r="BE37" s="258" t="str">
        <f>IF(OR(BO37=2,BP37=1),"",VLOOKUP(B37,職員情報!$1:$1048576,9,FALSE))</f>
        <v/>
      </c>
      <c r="BF37" s="258" t="str">
        <f>IF(OR(BO37=2,BP37=1),"",VLOOKUP(B37,職員情報!$1:$1048576,10,FALSE))</f>
        <v/>
      </c>
      <c r="BG37" s="258">
        <f t="shared" ref="BG37" si="662">IF(OR(BO37=2,BP37=1),0,IF(J37="",0,IF(OR(I37="育部休",I37="介部休",I37="無休",I37="欠勤"),IF(AND(OR(J37&lt;M37,J37=M37),OR(N37&lt;J38,N37=J38)),J38-J37-(N37-M37),J38-J37),0)))</f>
        <v>0</v>
      </c>
      <c r="BH37" s="258" t="str">
        <f>IF(OR(BO37=2,BP37=1),"",VLOOKUP(B37,職員情報!$1:$1048576,12,FALSE))</f>
        <v/>
      </c>
      <c r="BI37" s="258" t="str">
        <f>IF(OR(BO37=2,BP37=1),"",VLOOKUP(B37,職員情報!$1:$1048576,13,FALSE))</f>
        <v/>
      </c>
      <c r="BJ37" s="258">
        <f t="shared" ref="BJ37" si="663">IF(OR(BO37=2,BP37=1),0,IF(L37="",0,IF(OR(K37="育部休",K37="介部休",K37="無休",K37="欠勤"),IF(AND(OR(L37&lt;M37,L37=M37),OR(N37&lt;L38,N37=L38)),L38-L37-(N37-M37),L38-L37),0)))</f>
        <v>0</v>
      </c>
      <c r="BK37" s="258">
        <f t="shared" ref="BK37" si="664">IF(I37="育部休",0,IF(I37="介部休","",BG37))</f>
        <v>0</v>
      </c>
      <c r="BL37" s="258">
        <f t="shared" ref="BL37" si="665">IF(K37="育部休",0,IF(K37="介部休","",BJ37))</f>
        <v>0</v>
      </c>
      <c r="BM37" s="317">
        <f>IF(AND(D37="",BG37&gt;0),0,IF(OR(BU37=1,D37&lt;VLOOKUP(B37,職員情報!$1:$1048576,10,FALSE)),BG37,IF(OR(I37="",J37&gt;VLOOKUP(B37,職員情報!$1:$1048576,2,FALSE)),0,BG37)))</f>
        <v>0</v>
      </c>
      <c r="BN37" s="215"/>
      <c r="BO37" s="319">
        <f>IF(AND(VLOOKUP(B37,職員情報!$1:$1048576,29,FALSE)=2,BP37="",BR37=""),2,"")</f>
        <v>2</v>
      </c>
      <c r="BP37" s="243" t="str">
        <f t="shared" ref="BP37" si="666">IF(AND(BQ37=1,BR37=""),1,"")</f>
        <v/>
      </c>
      <c r="BQ37" s="227" t="str">
        <f>IF(OR(WEEKDAY(A37)=1,AND(WEEKDAY(A37)=7,職員情報!$B$14=""),COUNTIF(休日!$A:$B,A37)=1,BW37=1),1,"")</f>
        <v/>
      </c>
      <c r="BR37" s="243" t="str">
        <f t="shared" ref="BR37" si="667">IF(COUNTIF(V38,"*振替*")+COUNTIF(V38,"*変更*"),1,"")</f>
        <v/>
      </c>
      <c r="BS37" s="243">
        <f t="shared" ref="BS37" si="668">IF((OR(D37="年休",D37="特休",D37="病休",D37="有休",D37="職専免",D37="出張",D37="年休等",D37="在宅勤務",D38="年休",D38="特休",D38="病休",D38="有休",D38="職専免",D38="出張",D38="年休等",D38="在宅勤務")),1,0)</f>
        <v>0</v>
      </c>
      <c r="BT37" s="243">
        <f>IF((OR(D37="無休",D37="欠勤",D38="無休",D38="欠勤")),1,0)</f>
        <v>0</v>
      </c>
      <c r="BU37" s="243">
        <f t="shared" ref="BU37" si="669">IF(AND(BS37=0,BT37=0),0,1)</f>
        <v>0</v>
      </c>
      <c r="BV37" s="243"/>
      <c r="BW37" s="243">
        <f>IF(D37="振替",1,0)</f>
        <v>0</v>
      </c>
      <c r="BX37" s="243"/>
      <c r="BY37" s="243"/>
      <c r="BZ37" s="243"/>
      <c r="CA37" s="243">
        <f>IF((OR(D37="年休",D37="特休",D37="病休",D37="有休",D37="無休",D37="欠勤",D37="職専免",D37="出張",D37="振替",D38="年休",D38="特休",D38="病休",D38="有休",D38="無休",D38="欠勤",D38="職専免",D38="出張",D38="振替")),1,0)</f>
        <v>0</v>
      </c>
      <c r="CB37" s="243">
        <f t="shared" ref="CB37" si="670">IF((OR(BP37=1,CA37=1)),1,0)</f>
        <v>0</v>
      </c>
      <c r="CC37" s="315">
        <f>IF(V37="",1,0)</f>
        <v>1</v>
      </c>
      <c r="CD37" s="316"/>
      <c r="CE37" s="243">
        <f t="shared" ref="CE37" si="671">IF(COUNTIFS(V37,"*半日勤務*")+COUNTIFS(V38,"*半日勤務*"),1,0)</f>
        <v>0</v>
      </c>
      <c r="CF37" s="309">
        <f>VLOOKUP(B37,職員情報!$1:$1048576,21,FALSE)</f>
        <v>0</v>
      </c>
      <c r="CG37" s="311" t="str">
        <f>IF(AND(CF37&lt;TIME(1,0,0),D38&gt;0,E38&gt;0),"1:00","0:45")</f>
        <v>0:45</v>
      </c>
      <c r="CH37" s="313">
        <f t="shared" ref="CH37" si="672">IF(AK37&lt;=0,0,IF(AK37&lt;TIME(7,45,0),AK37,TIME(7,45,0)))</f>
        <v>0</v>
      </c>
      <c r="CI37" s="251">
        <f t="shared" ref="CI37" si="673">IF(AK37&gt;0,AK37-CH37-CL37,0)</f>
        <v>0</v>
      </c>
      <c r="CJ37" s="251">
        <f t="shared" ref="CJ37" si="674">IF(AK37&lt;=0,0,IF(F38=0,0,IF(AND(P37&gt;=TIME(7,45,0),F37&lt;TIME(5,0,0)),TIME(5,0,0)-F37,IF(AND(P37&gt;=TIME(7,45,0),G37&lt;TIME(5,0,0)),TIME(5,0,0)-G37,0))))</f>
        <v>0</v>
      </c>
      <c r="CK37" s="251">
        <f t="shared" ref="CK37" si="675">IF(F38="",0,IF(AND(P37&gt;=TIME(7,45,0),F38&gt;TIME(22,0,0)),F38-TIME(22,0,0),IF(G38="",0,IF(AND(P37&gt;=TIME(7,45,0),G38&gt;TIME(22,0,0)),G38-TIME(22,0,0),0))))</f>
        <v>0</v>
      </c>
      <c r="CL37" s="251">
        <f t="shared" ref="CL37" si="676">CJ37+CK37</f>
        <v>0</v>
      </c>
      <c r="CM37" s="253">
        <f>VLOOKUP(B37,職員情報!$1:$1048576,30,FALSE)</f>
        <v>0</v>
      </c>
      <c r="CN37" s="229">
        <f t="shared" ref="CN37" si="677">CN35+SUM(P37:T37)</f>
        <v>0</v>
      </c>
      <c r="CO37" s="229">
        <f t="shared" ref="CO37" si="678">CO35+SUM(P37:T37)</f>
        <v>0</v>
      </c>
    </row>
    <row r="38" spans="1:93" ht="15.95" customHeight="1">
      <c r="A38" s="355"/>
      <c r="B38" s="352"/>
      <c r="C38" s="80" t="str">
        <f>IF(OR(BO37=2,BP37=1),"",VLOOKUP(B37,職員情報!$1:$1048576,3,FALSE))</f>
        <v/>
      </c>
      <c r="D38" s="131"/>
      <c r="E38" s="134"/>
      <c r="F38" s="164" t="str">
        <f t="shared" ref="F38" si="679">IFERROR(IF(AND(BO37=2,D38=0),"",IF(AND(BO37=2,C38=""),D38,IF(AND(BP37=1,D38=0),"",IF(AND(BP37=1,C38=""),D38,IF(AND(AE37=1,C37&gt;D38),D38,IF(AND(BO37=2,C37&gt;D37),D38,IF(AND(BP37=1,C37&gt;D37,C37&gt;D38),D38,IF(AND(BP37=1,C37&gt;D37,C37&lt;D38),C37,IF(AND(BO37=2,C37=D37),"",IF(AND(BP37=1,C37=D37),"",IF(AE37,C37,""))))))))))),"")</f>
        <v/>
      </c>
      <c r="G38" s="123" t="str">
        <f t="shared" ref="G38" si="680">IF(AND(BP37=1,CE37=0,E38&gt;0),E38,IF(AND(BO37=2,E38&gt;0),E38,IF(AND(C37="",C38=""),"",IF(C37&gt;=G37,C37,IF(AND(AG37&gt;0,D38&lt;C38),E38,IF(AND(C37="",C38=""),"",IF(AND(AG37&gt;0,D38&gt;C38),D38,"")))))))</f>
        <v/>
      </c>
      <c r="H38" s="124" t="str">
        <f t="shared" ref="H38" si="681">IF(H37="","",E38)</f>
        <v/>
      </c>
      <c r="I38" s="344"/>
      <c r="J38" s="137" t="str">
        <f>IF(OR(BB37="育部休",BB37="介部休"),IF(BU37=1,"",IF(OR(D37="",D37=BF37),BF37,IF(AND(BE37&lt;D37,D37&lt;BF37),D37,""))),"")</f>
        <v/>
      </c>
      <c r="K38" s="346"/>
      <c r="L38" s="81" t="str">
        <f>IF(OR(BB37="育部休",BB37="介部休"),IF(BU37=1,"",IF(OR(D38="",AND(BH37&lt;D38,D38&lt;BI37),D38=BH37),BI37,"")),"")</f>
        <v/>
      </c>
      <c r="M38" s="353"/>
      <c r="N38" s="354"/>
      <c r="O38" s="336"/>
      <c r="P38" s="232"/>
      <c r="Q38" s="338"/>
      <c r="R38" s="338"/>
      <c r="S38" s="338"/>
      <c r="T38" s="338"/>
      <c r="U38" s="329"/>
      <c r="V38" s="255"/>
      <c r="W38" s="256"/>
      <c r="X38" s="256"/>
      <c r="Y38" s="256"/>
      <c r="Z38" s="256"/>
      <c r="AA38" s="256"/>
      <c r="AB38" s="257"/>
      <c r="AC38" s="333"/>
      <c r="AD38" s="323"/>
      <c r="AE38" s="334"/>
      <c r="AF38" s="258"/>
      <c r="AG38" s="325"/>
      <c r="AH38" s="319"/>
      <c r="AI38" s="319"/>
      <c r="AJ38" s="319"/>
      <c r="AK38" s="327"/>
      <c r="AL38" s="258"/>
      <c r="AM38" s="323"/>
      <c r="AN38" s="258"/>
      <c r="AO38" s="320"/>
      <c r="AP38" s="319"/>
      <c r="AQ38" s="258"/>
      <c r="AR38" s="320"/>
      <c r="AS38" s="320"/>
      <c r="AT38" s="319"/>
      <c r="AU38" s="322"/>
      <c r="AV38" s="260">
        <f t="shared" si="16"/>
        <v>0</v>
      </c>
      <c r="AW38" s="260"/>
      <c r="AX38" s="260"/>
      <c r="AY38" s="260"/>
      <c r="AZ38" s="260"/>
      <c r="BA38" s="259"/>
      <c r="BB38" s="259"/>
      <c r="BC38" s="259"/>
      <c r="BD38" s="259"/>
      <c r="BE38" s="259"/>
      <c r="BF38" s="259"/>
      <c r="BG38" s="259"/>
      <c r="BH38" s="259"/>
      <c r="BI38" s="259"/>
      <c r="BJ38" s="258"/>
      <c r="BK38" s="259"/>
      <c r="BL38" s="259"/>
      <c r="BM38" s="318"/>
      <c r="BN38" s="220"/>
      <c r="BO38" s="319"/>
      <c r="BP38" s="243"/>
      <c r="BQ38" s="227"/>
      <c r="BR38" s="243"/>
      <c r="BS38" s="243"/>
      <c r="BT38" s="243"/>
      <c r="BU38" s="241"/>
      <c r="BV38" s="243"/>
      <c r="BW38" s="243"/>
      <c r="BX38" s="243"/>
      <c r="BY38" s="243"/>
      <c r="BZ38" s="243"/>
      <c r="CA38" s="243"/>
      <c r="CB38" s="243"/>
      <c r="CC38" s="315"/>
      <c r="CD38" s="316"/>
      <c r="CE38" s="243"/>
      <c r="CF38" s="310"/>
      <c r="CG38" s="312"/>
      <c r="CH38" s="314"/>
      <c r="CI38" s="252"/>
      <c r="CJ38" s="252"/>
      <c r="CK38" s="252"/>
      <c r="CL38" s="252"/>
      <c r="CM38" s="254"/>
      <c r="CN38" s="230"/>
      <c r="CO38" s="230"/>
    </row>
    <row r="39" spans="1:93" ht="15.95" customHeight="1">
      <c r="A39" s="339">
        <f>A37+1</f>
        <v>45246</v>
      </c>
      <c r="B39" s="341" t="str">
        <f t="shared" ref="B39" si="682">TEXT(A39,"aaa")</f>
        <v>木</v>
      </c>
      <c r="C39" s="78" t="str">
        <f>IF(OR(BO39=2,BP39=1),"",VLOOKUP(B39,職員情報!$1:$1048576,2,FALSE))</f>
        <v/>
      </c>
      <c r="D39" s="132"/>
      <c r="E39" s="79"/>
      <c r="F39" s="153" t="str">
        <f t="shared" ref="F39" si="683">IF(AND(BO59=1,D40=0),"",IF(AND(BO32=1,C39=""),D39,IF(AND(BO39=2,C39&gt;D39),D39,IF(AND(BO39=2,C39=D39),"",IF(AND(BP39=1,D40=0),"",IF(AND(BP39=1,C39=""),D39,IF(AND(BP39=1,C39&gt;D39),D39,IF(AND(BP39=1,C39=D39),"",IF(AE39=1,D39,"")))))))))</f>
        <v/>
      </c>
      <c r="G39" s="121" t="str">
        <f t="shared" si="19"/>
        <v/>
      </c>
      <c r="H39" s="122" t="str">
        <f t="shared" ref="H39" si="684">IF(AND(AG39&gt;0,C39&gt;=G40),C40,IF(E39=C39,"",IF(AND(AG39&gt;0,C40&gt;G39),"",IF(AND(AG39&gt;0,D40&gt;0,E39-D40&gt;0),E39,IF(AND(AG39&gt;0,E39&gt;0),C40,"")))))</f>
        <v/>
      </c>
      <c r="I39" s="343" t="str">
        <f t="shared" ref="I39" si="685">IF(BB39="","",IF(J39="","",BB39))</f>
        <v/>
      </c>
      <c r="J39" s="77" t="str">
        <f>IF(OR(BB39="育部休",BB39="介部休"),IF(BU39=1,"",IF(OR(D39="",AND(BE39&lt;D39,D39&lt;BF39),D39=BF39),BE39,"")),"")</f>
        <v/>
      </c>
      <c r="K39" s="345" t="str">
        <f t="shared" ref="K39" si="686">IF(BB39="","",IF(L39="","",BB39))</f>
        <v/>
      </c>
      <c r="L39" s="79" t="str">
        <f>IF(OR(BB39="育部休",BB39="介部休"),IF(BU39=1,"",IF(OR(D40="",D40=BH39),BH39,IF(AND(BH39&lt;D40,D40&lt;BI39),D40,""))),"")</f>
        <v/>
      </c>
      <c r="M39" s="347">
        <f>IF(BP39=1,"",VLOOKUP(B39,職員情報!$1:$1048576,4,FALSE))</f>
        <v>0</v>
      </c>
      <c r="N39" s="349">
        <f>IF(BP39=1,"",VLOOKUP(B39,職員情報!$1:$1048576,5,FALSE))</f>
        <v>0</v>
      </c>
      <c r="O39" s="335">
        <f t="shared" ref="O39" si="687">IFERROR(IF(AND(BR39=1,(C40-C39)&gt;=TIME(8,45,0)),"1:00",IF(AND(BR39=1,(C40-C39)&gt;TIME(6,0,0)),"0:45",IF(AND(BR39=1,(C40-C39)&lt;=TIME(6,0,0)),"0:00",IF(BP39=1,"0:00",N39-M39)))),0)</f>
        <v>0</v>
      </c>
      <c r="P39" s="231"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IF(BP39=1,"",VLOOKUP(B39,[1]職員情報!$1:$1048576,27,FALSE))</f>
        <v/>
      </c>
      <c r="V39" s="330"/>
      <c r="W39" s="331"/>
      <c r="X39" s="331"/>
      <c r="Y39" s="331"/>
      <c r="Z39" s="331"/>
      <c r="AA39" s="331"/>
      <c r="AB39" s="332"/>
      <c r="AC39" s="333"/>
      <c r="AD39" s="323" t="str">
        <f t="shared" ref="AD39" si="688">IFERROR(IF(CM39=1,C40-C39,IF(C39="","",C40-C39-O39)),"×")</f>
        <v/>
      </c>
      <c r="AE39" s="334" t="str">
        <f t="shared" ref="AE39" si="689">IF(CB39=1,"",IF(BO39=2,"",IF(D40=0,"",IF(D39=C39,"",IF(AND(D39&gt;=0,D39-C39&lt;0),1,"")))))</f>
        <v/>
      </c>
      <c r="AF39" s="258">
        <f t="shared" ref="AF39" si="690">IF(C39="",0,IF(AND(D39&lt;C39,D40&lt;C39),D40-D39,IF(D39&lt;C39,C39-D39,0)))</f>
        <v>0</v>
      </c>
      <c r="AG39" s="320">
        <f t="shared" ref="AG39" si="691">IF(D40="",0,IF(AND(D40&lt;C40,E40&gt;C40),E40-C40,IF(AND(OR(D40&gt;C40,D40=C40),E40&gt;D40),D40-C40+E40-E39,IF(AND(OR(D40&gt;C40,D40=C40),E40=""),D40-C40,0))))</f>
        <v>0</v>
      </c>
      <c r="AH39" s="258">
        <f>IFERROR(F40-F39,0)</f>
        <v>0</v>
      </c>
      <c r="AI39" s="258">
        <f t="shared" ref="AI39" si="692">IFERROR(G40-G39,0)</f>
        <v>0</v>
      </c>
      <c r="AJ39" s="258">
        <f>IFERROR(H40-H39,0)</f>
        <v>0</v>
      </c>
      <c r="AK39" s="326">
        <f t="shared" ref="AK39" si="693">IFERROR(IF(AND(C39="",BP39=1),AH39+AI39+AJ39,(IF(AND(C39="",BO39=2),AH39+AI39+AJ39-O39,AH39+AI39+AJ39))),0)</f>
        <v>0</v>
      </c>
      <c r="AL39" s="258">
        <f t="shared" ref="AL39" si="694">IF(AD39&gt;=TIME(7,45,0),0,IF(C39="",0,IF((AD39+AK39)&lt;TIME(7,45,0),AK39,"7:45"-AD39)))</f>
        <v>0</v>
      </c>
      <c r="AM39" s="323">
        <f t="shared" ref="AM39" si="695">IF(AK39&lt;=(AL39+AN39),0,AK39-AL39-AP39)</f>
        <v>0</v>
      </c>
      <c r="AN39" s="258">
        <f>IF(BP39=1,0,IF(F40=0,0,IF(AND(F39&lt;TIME(5,0,0),F40&lt;TIME(5,0,0)),F40-F39,IF(F39&lt;TIME(5,0,0),TIME(5,0,0)-F39,0))))</f>
        <v>0</v>
      </c>
      <c r="AO39" s="324">
        <f t="shared" ref="AO39" si="696">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58">
        <f t="shared" ref="AP39" si="697">AN39+AO39</f>
        <v>0</v>
      </c>
      <c r="AQ39" s="258">
        <f t="shared" ref="AQ39" si="698">AK39-AT39</f>
        <v>0</v>
      </c>
      <c r="AR39" s="320">
        <f t="shared" ref="AR39" si="699">IF(BP39="",0,IF(F40=0,0,IF(F39&lt;TIME(5,0,0),TIME(5,0,0)-F39,IF(G39&lt;TIME(5,0,0),TIME(5,0,0)-G39,0))))</f>
        <v>0</v>
      </c>
      <c r="AS39" s="320">
        <f t="shared" ref="AS39" si="700">IF(BP39="",0,IF(F40="",0,IF(F40&gt;TIME(22,0,0),F40-TIME(22,0,0),IF(G40="",0,IF(G40&gt;TIME(22,0,0),G40-TIME(22,0,0),0)))))</f>
        <v>0</v>
      </c>
      <c r="AT39" s="258">
        <f t="shared" ref="AT39" si="701">AR39+AS39</f>
        <v>0</v>
      </c>
      <c r="AU39" s="321">
        <f t="shared" ref="AU39" si="702">IF(OR(AD39="",AD39="×"),0,IF(BT39=0,1,0))</f>
        <v>0</v>
      </c>
      <c r="AV39" s="258">
        <f t="shared" ref="AV39" si="703">IF(OR(AD39="",AD39="×"),0,IF(C39="",0,AD39-BG39-BJ39))</f>
        <v>0</v>
      </c>
      <c r="AW39" s="258" t="str">
        <f t="shared" ref="AW39" si="704">IFERROR(IF(AD39="","",AD39*BT39),0)</f>
        <v/>
      </c>
      <c r="AX39" s="258">
        <f t="shared" ref="AX39" si="705">IF(J40="",0,IF(AND(J39&lt;M39,J40&gt;N39),J40-J39-O39,J40-J39))</f>
        <v>0</v>
      </c>
      <c r="AY39" s="258">
        <f t="shared" ref="AY39" si="706">IF(L40="",0,IF(AND(L39&lt;M39,L40&gt;N39),L40-L39-O39,L40-L39))</f>
        <v>0</v>
      </c>
      <c r="AZ39" s="258">
        <f t="shared" ref="AZ39" si="707">IF(J40="",0,IF(I39="育部休",J40-J39,0))</f>
        <v>0</v>
      </c>
      <c r="BA39" s="258">
        <f t="shared" ref="BA39" si="708">IF(L40="",0,IF(K39="育部休",L40-L39,0))</f>
        <v>0</v>
      </c>
      <c r="BB39" s="258" t="str">
        <f>IF(C40="","",VLOOKUP(B39,職員情報!$1:$1048576,8,FALSE))</f>
        <v/>
      </c>
      <c r="BC39" s="258" t="str">
        <f t="shared" ref="BC39" si="709">IF(BB39="","",IF(AND(J39="",L39=""),"",IF(L39="","育部休"&amp;TEXT(J39,"h時mm分")&amp;"～"&amp;TEXT(J40,"h時mm分"),IF(J39="","育部休"&amp;TEXT(L39,"h時mm分")&amp;"～"&amp;TEXT(L40,"h時mm分"),"育部休"&amp;TEXT(J39,"h時mm分")&amp;"～"&amp;TEXT(J40,"h時mm分")&amp;"　"&amp;TEXT(L39,"h時mm分")&amp;"～"&amp;TEXT(L40,"h時mm分")))))</f>
        <v/>
      </c>
      <c r="BD39" s="258" t="str">
        <f>IF(E40="","",VLOOKUP(C39,職員情報!$1:$1048576,19,FALSE))</f>
        <v/>
      </c>
      <c r="BE39" s="258" t="str">
        <f>IF(OR(BO39=2,BP39=1),"",VLOOKUP(B39,職員情報!$1:$1048576,9,FALSE))</f>
        <v/>
      </c>
      <c r="BF39" s="258" t="str">
        <f>IF(OR(BO39=2,BP39=1),"",VLOOKUP(B39,職員情報!$1:$1048576,10,FALSE))</f>
        <v/>
      </c>
      <c r="BG39" s="258">
        <f t="shared" ref="BG39" si="710">IF(OR(BO39=2,BP39=1),0,IF(J39="",0,IF(OR(I39="育部休",I39="介部休",I39="無休",I39="欠勤"),IF(AND(OR(J39&lt;M39,J39=M39),OR(N39&lt;J40,N39=J40)),J40-J39-(N39-M39),J40-J39),0)))</f>
        <v>0</v>
      </c>
      <c r="BH39" s="258" t="str">
        <f>IF(OR(BO39=2,BP39=1),"",VLOOKUP(B39,職員情報!$1:$1048576,12,FALSE))</f>
        <v/>
      </c>
      <c r="BI39" s="258" t="str">
        <f>IF(OR(BO39=2,BP39=1),"",VLOOKUP(B39,職員情報!$1:$1048576,13,FALSE))</f>
        <v/>
      </c>
      <c r="BJ39" s="258">
        <f t="shared" ref="BJ39" si="711">IF(OR(BO39=2,BP39=1),0,IF(L39="",0,IF(OR(K39="育部休",K39="介部休",K39="無休",K39="欠勤"),IF(AND(OR(L39&lt;M39,L39=M39),OR(N39&lt;L40,N39=L40)),L40-L39-(N39-M39),L40-L39),0)))</f>
        <v>0</v>
      </c>
      <c r="BK39" s="258">
        <f t="shared" ref="BK39" si="712">IF(I39="育部休",0,IF(I39="介部休","",BG39))</f>
        <v>0</v>
      </c>
      <c r="BL39" s="258">
        <f t="shared" ref="BL39" si="713">IF(K39="育部休",0,IF(K39="介部休","",BJ39))</f>
        <v>0</v>
      </c>
      <c r="BM39" s="317">
        <f>IF(AND(D39="",BG39&gt;0),0,IF(OR(BU39=1,D39&lt;VLOOKUP(B39,職員情報!$1:$1048576,10,FALSE)),BG39,IF(OR(I39="",J39&gt;VLOOKUP(B39,職員情報!$1:$1048576,2,FALSE)),0,BG39)))</f>
        <v>0</v>
      </c>
      <c r="BN39" s="215"/>
      <c r="BO39" s="319">
        <f>IF(AND(VLOOKUP(B39,職員情報!$1:$1048576,29,FALSE)=2,BP39="",BR39=""),2,"")</f>
        <v>2</v>
      </c>
      <c r="BP39" s="243" t="str">
        <f t="shared" ref="BP39" si="714">IF(AND(BQ39=1,BR39=""),1,"")</f>
        <v/>
      </c>
      <c r="BQ39" s="227" t="str">
        <f>IF(OR(WEEKDAY(A39)=1,AND(WEEKDAY(A39)=7,職員情報!$B$14=""),COUNTIF(休日!$A:$B,A39)=1,BW39=1),1,"")</f>
        <v/>
      </c>
      <c r="BR39" s="243" t="str">
        <f t="shared" ref="BR39" si="715">IF(COUNTIF(V40,"*振替*")+COUNTIF(V40,"*変更*"),1,"")</f>
        <v/>
      </c>
      <c r="BS39" s="243">
        <f t="shared" ref="BS39" si="716">IF((OR(D39="年休",D39="特休",D39="病休",D39="有休",D39="職専免",D39="出張",D39="年休等",D39="在宅勤務",D40="年休",D40="特休",D40="病休",D40="有休",D40="職専免",D40="出張",D40="年休等",D40="在宅勤務")),1,0)</f>
        <v>0</v>
      </c>
      <c r="BT39" s="243">
        <f>IF((OR(D39="無休",D39="欠勤",D40="無休",D40="欠勤")),1,0)</f>
        <v>0</v>
      </c>
      <c r="BU39" s="243">
        <f t="shared" ref="BU39" si="717">IF(AND(BS39=0,BT39=0),0,1)</f>
        <v>0</v>
      </c>
      <c r="BV39" s="243"/>
      <c r="BW39" s="243">
        <f>IF(D39="振替",1,0)</f>
        <v>0</v>
      </c>
      <c r="BX39" s="243"/>
      <c r="BY39" s="243"/>
      <c r="BZ39" s="243"/>
      <c r="CA39" s="243">
        <f>IF((OR(D39="年休",D39="特休",D39="病休",D39="有休",D39="無休",D39="欠勤",D39="職専免",D39="出張",D39="振替",D40="年休",D40="特休",D40="病休",D40="有休",D40="無休",D40="欠勤",D40="職専免",D40="出張",D40="振替")),1,0)</f>
        <v>0</v>
      </c>
      <c r="CB39" s="243">
        <f t="shared" ref="CB39" si="718">IF((OR(BP39=1,CA39=1)),1,0)</f>
        <v>0</v>
      </c>
      <c r="CC39" s="315">
        <f>IF(V39="",1,0)</f>
        <v>1</v>
      </c>
      <c r="CD39" s="316"/>
      <c r="CE39" s="243">
        <f t="shared" ref="CE39" si="719">IF(COUNTIFS(V39,"*半日勤務*")+COUNTIFS(V40,"*半日勤務*"),1,0)</f>
        <v>0</v>
      </c>
      <c r="CF39" s="309">
        <f>VLOOKUP(B39,職員情報!$1:$1048576,21,FALSE)</f>
        <v>0</v>
      </c>
      <c r="CG39" s="311" t="str">
        <f>IF(AND(CF39&lt;TIME(1,0,0),D40&gt;0,E40&gt;0),"1:00","0:45")</f>
        <v>0:45</v>
      </c>
      <c r="CH39" s="313">
        <f t="shared" ref="CH39" si="720">IF(AK39&lt;=0,0,IF(AK39&lt;TIME(7,45,0),AK39,TIME(7,45,0)))</f>
        <v>0</v>
      </c>
      <c r="CI39" s="251">
        <f t="shared" ref="CI39" si="721">IF(AK39&gt;0,AK39-CH39-CL39,0)</f>
        <v>0</v>
      </c>
      <c r="CJ39" s="251">
        <f t="shared" ref="CJ39" si="722">IF(AK39&lt;=0,0,IF(F40=0,0,IF(AND(P39&gt;=TIME(7,45,0),F39&lt;TIME(5,0,0)),TIME(5,0,0)-F39,IF(AND(P39&gt;=TIME(7,45,0),G39&lt;TIME(5,0,0)),TIME(5,0,0)-G39,0))))</f>
        <v>0</v>
      </c>
      <c r="CK39" s="251">
        <f t="shared" ref="CK39" si="723">IF(F40="",0,IF(AND(P39&gt;=TIME(7,45,0),F40&gt;TIME(22,0,0)),F40-TIME(22,0,0),IF(G40="",0,IF(AND(P39&gt;=TIME(7,45,0),G40&gt;TIME(22,0,0)),G40-TIME(22,0,0),0))))</f>
        <v>0</v>
      </c>
      <c r="CL39" s="251">
        <f t="shared" ref="CL39" si="724">CJ39+CK39</f>
        <v>0</v>
      </c>
      <c r="CM39" s="253">
        <f>VLOOKUP(B39,職員情報!$1:$1048576,30,FALSE)</f>
        <v>0</v>
      </c>
      <c r="CN39" s="229">
        <f t="shared" ref="CN39" si="725">CN37+SUM(P39:T39)</f>
        <v>0</v>
      </c>
      <c r="CO39" s="229">
        <f t="shared" ref="CO39" si="726">CO37+SUM(P39:T39)</f>
        <v>0</v>
      </c>
    </row>
    <row r="40" spans="1:93" ht="15.95" customHeight="1">
      <c r="A40" s="355"/>
      <c r="B40" s="352"/>
      <c r="C40" s="80" t="str">
        <f>IF(OR(BO39=2,BP39=1),"",VLOOKUP(B39,職員情報!$1:$1048576,3,FALSE))</f>
        <v/>
      </c>
      <c r="D40" s="131"/>
      <c r="E40" s="134"/>
      <c r="F40" s="164" t="str">
        <f t="shared" ref="F40" si="727">IFERROR(IF(AND(BO39=2,D40=0),"",IF(AND(BO39=2,C40=""),D40,IF(AND(BP39=1,D40=0),"",IF(AND(BP39=1,C40=""),D40,IF(AND(AE39=1,C39&gt;D40),D40,IF(AND(BO39=2,C39&gt;D39),D40,IF(AND(BP39=1,C39&gt;D39,C39&gt;D40),D40,IF(AND(BP39=1,C39&gt;D39,C39&lt;D40),C39,IF(AND(BO39=2,C39=D39),"",IF(AND(BP39=1,C39=D39),"",IF(AE39,C39,""))))))))))),"")</f>
        <v/>
      </c>
      <c r="G40" s="123" t="str">
        <f t="shared" ref="G40" si="728">IF(AND(BP39=1,CE39=0,E40&gt;0),E40,IF(AND(BO39=2,E40&gt;0),E40,IF(AND(C39="",C40=""),"",IF(C39&gt;=G39,C39,IF(AND(AG39&gt;0,D40&lt;C40),E40,IF(AND(C39="",C40=""),"",IF(AND(AG39&gt;0,D40&gt;C40),D40,"")))))))</f>
        <v/>
      </c>
      <c r="H40" s="124" t="str">
        <f t="shared" ref="H40" si="729">IF(H39="","",E40)</f>
        <v/>
      </c>
      <c r="I40" s="344"/>
      <c r="J40" s="137" t="str">
        <f>IF(OR(BB39="育部休",BB39="介部休"),IF(BU39=1,"",IF(OR(D39="",D39=BF39),BF39,IF(AND(BE39&lt;D39,D39&lt;BF39),D39,""))),"")</f>
        <v/>
      </c>
      <c r="K40" s="346"/>
      <c r="L40" s="81" t="str">
        <f>IF(OR(BB39="育部休",BB39="介部休"),IF(BU39=1,"",IF(OR(D40="",AND(BH39&lt;D40,D40&lt;BI39),D40=BH39),BI39,"")),"")</f>
        <v/>
      </c>
      <c r="M40" s="353"/>
      <c r="N40" s="354"/>
      <c r="O40" s="336"/>
      <c r="P40" s="232"/>
      <c r="Q40" s="338"/>
      <c r="R40" s="338"/>
      <c r="S40" s="338"/>
      <c r="T40" s="338"/>
      <c r="U40" s="329"/>
      <c r="V40" s="255"/>
      <c r="W40" s="256"/>
      <c r="X40" s="256"/>
      <c r="Y40" s="256"/>
      <c r="Z40" s="256"/>
      <c r="AA40" s="256"/>
      <c r="AB40" s="257"/>
      <c r="AC40" s="333"/>
      <c r="AD40" s="323"/>
      <c r="AE40" s="334"/>
      <c r="AF40" s="258"/>
      <c r="AG40" s="325"/>
      <c r="AH40" s="319"/>
      <c r="AI40" s="319"/>
      <c r="AJ40" s="319"/>
      <c r="AK40" s="327"/>
      <c r="AL40" s="258"/>
      <c r="AM40" s="323"/>
      <c r="AN40" s="258"/>
      <c r="AO40" s="320"/>
      <c r="AP40" s="319"/>
      <c r="AQ40" s="258"/>
      <c r="AR40" s="320"/>
      <c r="AS40" s="320"/>
      <c r="AT40" s="319"/>
      <c r="AU40" s="322"/>
      <c r="AV40" s="260">
        <f t="shared" si="16"/>
        <v>0</v>
      </c>
      <c r="AW40" s="260"/>
      <c r="AX40" s="260"/>
      <c r="AY40" s="260"/>
      <c r="AZ40" s="260"/>
      <c r="BA40" s="259"/>
      <c r="BB40" s="259"/>
      <c r="BC40" s="259"/>
      <c r="BD40" s="259"/>
      <c r="BE40" s="259"/>
      <c r="BF40" s="259"/>
      <c r="BG40" s="259"/>
      <c r="BH40" s="259"/>
      <c r="BI40" s="259"/>
      <c r="BJ40" s="258"/>
      <c r="BK40" s="259"/>
      <c r="BL40" s="259"/>
      <c r="BM40" s="318"/>
      <c r="BN40" s="220"/>
      <c r="BO40" s="319"/>
      <c r="BP40" s="243"/>
      <c r="BQ40" s="227"/>
      <c r="BR40" s="243"/>
      <c r="BS40" s="243"/>
      <c r="BT40" s="243"/>
      <c r="BU40" s="241"/>
      <c r="BV40" s="243"/>
      <c r="BW40" s="243"/>
      <c r="BX40" s="243"/>
      <c r="BY40" s="243"/>
      <c r="BZ40" s="243"/>
      <c r="CA40" s="243"/>
      <c r="CB40" s="243"/>
      <c r="CC40" s="315"/>
      <c r="CD40" s="316"/>
      <c r="CE40" s="243"/>
      <c r="CF40" s="310"/>
      <c r="CG40" s="312"/>
      <c r="CH40" s="314"/>
      <c r="CI40" s="252"/>
      <c r="CJ40" s="252"/>
      <c r="CK40" s="252"/>
      <c r="CL40" s="252"/>
      <c r="CM40" s="254"/>
      <c r="CN40" s="230"/>
      <c r="CO40" s="230"/>
    </row>
    <row r="41" spans="1:93" ht="15.95" customHeight="1">
      <c r="A41" s="339">
        <f t="shared" ref="A41" si="730">A39+1</f>
        <v>45247</v>
      </c>
      <c r="B41" s="341" t="str">
        <f t="shared" ref="B41" si="731">TEXT(A41,"aaa")</f>
        <v>金</v>
      </c>
      <c r="C41" s="78" t="str">
        <f>IF(OR(BO41=2,BP41=1),"",VLOOKUP(B41,職員情報!$1:$1048576,2,FALSE))</f>
        <v/>
      </c>
      <c r="D41" s="132"/>
      <c r="E41" s="79"/>
      <c r="F41" s="153" t="str">
        <f t="shared" ref="F41" si="732">IF(AND(BO61=1,D42=0),"",IF(AND(BO34=1,C41=""),D41,IF(AND(BO41=2,C41&gt;D41),D41,IF(AND(BO41=2,C41=D41),"",IF(AND(BP41=1,D42=0),"",IF(AND(BP41=1,C41=""),D41,IF(AND(BP41=1,C41&gt;D41),D41,IF(AND(BP41=1,C41=D41),"",IF(AE41=1,D41,"")))))))))</f>
        <v/>
      </c>
      <c r="G41" s="121" t="str">
        <f t="shared" si="19"/>
        <v/>
      </c>
      <c r="H41" s="122" t="str">
        <f t="shared" ref="H41" si="733">IF(AND(AG41&gt;0,C41&gt;=G42),C42,IF(E41=C41,"",IF(AND(AG41&gt;0,C42&gt;G41),"",IF(AND(AG41&gt;0,D42&gt;0,E41-D42&gt;0),E41,IF(AND(AG41&gt;0,E41&gt;0),C42,"")))))</f>
        <v/>
      </c>
      <c r="I41" s="343" t="str">
        <f t="shared" ref="I41" si="734">IF(BB41="","",IF(J41="","",BB41))</f>
        <v/>
      </c>
      <c r="J41" s="77" t="str">
        <f>IF(OR(BB41="育部休",BB41="介部休"),IF(BU41=1,"",IF(OR(D41="",AND(BE41&lt;D41,D41&lt;BF41),D41=BF41),BE41,"")),"")</f>
        <v/>
      </c>
      <c r="K41" s="345" t="str">
        <f t="shared" ref="K41" si="735">IF(BB41="","",IF(L41="","",BB41))</f>
        <v/>
      </c>
      <c r="L41" s="79" t="str">
        <f>IF(OR(BB41="育部休",BB41="介部休"),IF(BU41=1,"",IF(OR(D42="",D42=BH41),BH41,IF(AND(BH41&lt;D42,D42&lt;BI41),D42,""))),"")</f>
        <v/>
      </c>
      <c r="M41" s="347">
        <f>IF(BP41=1,"",VLOOKUP(B41,職員情報!$1:$1048576,4,FALSE))</f>
        <v>0</v>
      </c>
      <c r="N41" s="349">
        <f>IF(BP41=1,"",VLOOKUP(B41,職員情報!$1:$1048576,5,FALSE))</f>
        <v>0</v>
      </c>
      <c r="O41" s="335">
        <f t="shared" ref="O41" si="736">IFERROR(IF(AND(BR41=1,(C42-C41)&gt;=TIME(8,45,0)),"1:00",IF(AND(BR41=1,(C42-C41)&gt;TIME(6,0,0)),"0:45",IF(AND(BR41=1,(C42-C41)&lt;=TIME(6,0,0)),"0:00",IF(BP41=1,"0:00",N41-M41)))),0)</f>
        <v>0</v>
      </c>
      <c r="P41" s="231"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IF(BP41=1,"",VLOOKUP(B41,[1]職員情報!$1:$1048576,27,FALSE))</f>
        <v/>
      </c>
      <c r="V41" s="330"/>
      <c r="W41" s="331"/>
      <c r="X41" s="331"/>
      <c r="Y41" s="331"/>
      <c r="Z41" s="331"/>
      <c r="AA41" s="331"/>
      <c r="AB41" s="332"/>
      <c r="AC41" s="333"/>
      <c r="AD41" s="323" t="str">
        <f t="shared" ref="AD41" si="737">IFERROR(IF(CM41=1,C42-C41,IF(C41="","",C42-C41-O41)),"×")</f>
        <v/>
      </c>
      <c r="AE41" s="334" t="str">
        <f t="shared" ref="AE41" si="738">IF(CB41=1,"",IF(BO41=2,"",IF(D42=0,"",IF(D41=C41,"",IF(AND(D41&gt;=0,D41-C41&lt;0),1,"")))))</f>
        <v/>
      </c>
      <c r="AF41" s="258">
        <f t="shared" ref="AF41" si="739">IF(C41="",0,IF(AND(D41&lt;C41,D42&lt;C41),D42-D41,IF(D41&lt;C41,C41-D41,0)))</f>
        <v>0</v>
      </c>
      <c r="AG41" s="320">
        <f t="shared" ref="AG41" si="740">IF(D42="",0,IF(AND(D42&lt;C42,E42&gt;C42),E42-C42,IF(AND(OR(D42&gt;C42,D42=C42),E42&gt;D42),D42-C42+E42-E41,IF(AND(OR(D42&gt;C42,D42=C42),E42=""),D42-C42,0))))</f>
        <v>0</v>
      </c>
      <c r="AH41" s="258">
        <f>IFERROR(F42-F41,0)</f>
        <v>0</v>
      </c>
      <c r="AI41" s="258">
        <f t="shared" ref="AI41" si="741">IFERROR(G42-G41,0)</f>
        <v>0</v>
      </c>
      <c r="AJ41" s="258">
        <f>IFERROR(H42-H41,0)</f>
        <v>0</v>
      </c>
      <c r="AK41" s="326">
        <f t="shared" ref="AK41" si="742">IFERROR(IF(AND(C41="",BP41=1),AH41+AI41+AJ41,(IF(AND(C41="",BO41=2),AH41+AI41+AJ41-O41,AH41+AI41+AJ41))),0)</f>
        <v>0</v>
      </c>
      <c r="AL41" s="258">
        <f t="shared" ref="AL41" si="743">IF(AD41&gt;=TIME(7,45,0),0,IF(C41="",0,IF((AD41+AK41)&lt;TIME(7,45,0),AK41,"7:45"-AD41)))</f>
        <v>0</v>
      </c>
      <c r="AM41" s="323">
        <f t="shared" ref="AM41" si="744">IF(AK41&lt;=(AL41+AN41),0,AK41-AL41-AP41)</f>
        <v>0</v>
      </c>
      <c r="AN41" s="258">
        <f>IF(BP41=1,0,IF(F42=0,0,IF(AND(F41&lt;TIME(5,0,0),F42&lt;TIME(5,0,0)),F42-F41,IF(F41&lt;TIME(5,0,0),TIME(5,0,0)-F41,0))))</f>
        <v>0</v>
      </c>
      <c r="AO41" s="324">
        <f t="shared" ref="AO41" si="745">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58">
        <f t="shared" ref="AP41" si="746">AN41+AO41</f>
        <v>0</v>
      </c>
      <c r="AQ41" s="258">
        <f t="shared" ref="AQ41" si="747">AK41-AT41</f>
        <v>0</v>
      </c>
      <c r="AR41" s="320">
        <f t="shared" ref="AR41" si="748">IF(BP41="",0,IF(F42=0,0,IF(F41&lt;TIME(5,0,0),TIME(5,0,0)-F41,IF(G41&lt;TIME(5,0,0),TIME(5,0,0)-G41,0))))</f>
        <v>0</v>
      </c>
      <c r="AS41" s="320">
        <f t="shared" ref="AS41" si="749">IF(BP41="",0,IF(F42="",0,IF(F42&gt;TIME(22,0,0),F42-TIME(22,0,0),IF(G42="",0,IF(G42&gt;TIME(22,0,0),G42-TIME(22,0,0),0)))))</f>
        <v>0</v>
      </c>
      <c r="AT41" s="258">
        <f t="shared" ref="AT41" si="750">AR41+AS41</f>
        <v>0</v>
      </c>
      <c r="AU41" s="321">
        <f t="shared" ref="AU41" si="751">IF(OR(AD41="",AD41="×"),0,IF(BT41=0,1,0))</f>
        <v>0</v>
      </c>
      <c r="AV41" s="258">
        <f t="shared" ref="AV41" si="752">IF(OR(AD41="",AD41="×"),0,IF(C41="",0,AD41-BG41-BJ41))</f>
        <v>0</v>
      </c>
      <c r="AW41" s="258" t="str">
        <f t="shared" ref="AW41" si="753">IFERROR(IF(AD41="","",AD41*BT41),0)</f>
        <v/>
      </c>
      <c r="AX41" s="258">
        <f t="shared" ref="AX41" si="754">IF(J42="",0,IF(AND(J41&lt;M41,J42&gt;N41),J42-J41-O41,J42-J41))</f>
        <v>0</v>
      </c>
      <c r="AY41" s="258">
        <f t="shared" ref="AY41" si="755">IF(L42="",0,IF(AND(L41&lt;M41,L42&gt;N41),L42-L41-O41,L42-L41))</f>
        <v>0</v>
      </c>
      <c r="AZ41" s="258">
        <f t="shared" ref="AZ41" si="756">IF(J42="",0,IF(I41="育部休",J42-J41,0))</f>
        <v>0</v>
      </c>
      <c r="BA41" s="258">
        <f t="shared" ref="BA41" si="757">IF(L42="",0,IF(K41="育部休",L42-L41,0))</f>
        <v>0</v>
      </c>
      <c r="BB41" s="258" t="str">
        <f>IF(C42="","",VLOOKUP(B41,職員情報!$1:$1048576,8,FALSE))</f>
        <v/>
      </c>
      <c r="BC41" s="258" t="str">
        <f t="shared" ref="BC41" si="758">IF(BB41="","",IF(AND(J41="",L41=""),"",IF(L41="","育部休"&amp;TEXT(J41,"h時mm分")&amp;"～"&amp;TEXT(J42,"h時mm分"),IF(J41="","育部休"&amp;TEXT(L41,"h時mm分")&amp;"～"&amp;TEXT(L42,"h時mm分"),"育部休"&amp;TEXT(J41,"h時mm分")&amp;"～"&amp;TEXT(J42,"h時mm分")&amp;"　"&amp;TEXT(L41,"h時mm分")&amp;"～"&amp;TEXT(L42,"h時mm分")))))</f>
        <v/>
      </c>
      <c r="BD41" s="258" t="str">
        <f>IF(E42="","",VLOOKUP(C41,職員情報!$1:$1048576,19,FALSE))</f>
        <v/>
      </c>
      <c r="BE41" s="258" t="str">
        <f>IF(OR(BO41=2,BP41=1),"",VLOOKUP(B41,職員情報!$1:$1048576,9,FALSE))</f>
        <v/>
      </c>
      <c r="BF41" s="258" t="str">
        <f>IF(OR(BO41=2,BP41=1),"",VLOOKUP(B41,職員情報!$1:$1048576,10,FALSE))</f>
        <v/>
      </c>
      <c r="BG41" s="258">
        <f t="shared" ref="BG41" si="759">IF(OR(BO41=2,BP41=1),0,IF(J41="",0,IF(OR(I41="育部休",I41="介部休",I41="無休",I41="欠勤"),IF(AND(OR(J41&lt;M41,J41=M41),OR(N41&lt;J42,N41=J42)),J42-J41-(N41-M41),J42-J41),0)))</f>
        <v>0</v>
      </c>
      <c r="BH41" s="258" t="str">
        <f>IF(OR(BO41=2,BP41=1),"",VLOOKUP(B41,職員情報!$1:$1048576,12,FALSE))</f>
        <v/>
      </c>
      <c r="BI41" s="258" t="str">
        <f>IF(OR(BO41=2,BP41=1),"",VLOOKUP(B41,職員情報!$1:$1048576,13,FALSE))</f>
        <v/>
      </c>
      <c r="BJ41" s="258">
        <f t="shared" ref="BJ41" si="760">IF(OR(BO41=2,BP41=1),0,IF(L41="",0,IF(OR(K41="育部休",K41="介部休",K41="無休",K41="欠勤"),IF(AND(OR(L41&lt;M41,L41=M41),OR(N41&lt;L42,N41=L42)),L42-L41-(N41-M41),L42-L41),0)))</f>
        <v>0</v>
      </c>
      <c r="BK41" s="258">
        <f t="shared" ref="BK41" si="761">IF(I41="育部休",0,IF(I41="介部休","",BG41))</f>
        <v>0</v>
      </c>
      <c r="BL41" s="258">
        <f t="shared" ref="BL41" si="762">IF(K41="育部休",0,IF(K41="介部休","",BJ41))</f>
        <v>0</v>
      </c>
      <c r="BM41" s="317">
        <f>IF(AND(D41="",BG41&gt;0),0,IF(OR(BU41=1,D41&lt;VLOOKUP(B41,職員情報!$1:$1048576,10,FALSE)),BG41,IF(OR(I41="",J41&gt;VLOOKUP(B41,職員情報!$1:$1048576,2,FALSE)),0,BG41)))</f>
        <v>0</v>
      </c>
      <c r="BN41" s="215"/>
      <c r="BO41" s="319">
        <f>IF(AND(VLOOKUP(B41,職員情報!$1:$1048576,29,FALSE)=2,BP41="",BR41=""),2,"")</f>
        <v>2</v>
      </c>
      <c r="BP41" s="243" t="str">
        <f t="shared" ref="BP41" si="763">IF(AND(BQ41=1,BR41=""),1,"")</f>
        <v/>
      </c>
      <c r="BQ41" s="227" t="str">
        <f>IF(OR(WEEKDAY(A41)=1,AND(WEEKDAY(A41)=7,職員情報!$B$14=""),COUNTIF(休日!$A:$B,A41)=1,BW41=1),1,"")</f>
        <v/>
      </c>
      <c r="BR41" s="243" t="str">
        <f t="shared" ref="BR41" si="764">IF(COUNTIF(V42,"*振替*")+COUNTIF(V42,"*変更*"),1,"")</f>
        <v/>
      </c>
      <c r="BS41" s="243">
        <f t="shared" ref="BS41" si="765">IF((OR(D41="年休",D41="特休",D41="病休",D41="有休",D41="職専免",D41="出張",D41="年休等",D41="在宅勤務",D42="年休",D42="特休",D42="病休",D42="有休",D42="職専免",D42="出張",D42="年休等",D42="在宅勤務")),1,0)</f>
        <v>0</v>
      </c>
      <c r="BT41" s="243">
        <f>IF((OR(D41="無休",D41="欠勤",D42="無休",D42="欠勤")),1,0)</f>
        <v>0</v>
      </c>
      <c r="BU41" s="243">
        <f t="shared" ref="BU41" si="766">IF(AND(BS41=0,BT41=0),0,1)</f>
        <v>0</v>
      </c>
      <c r="BV41" s="243"/>
      <c r="BW41" s="243">
        <f>IF(D41="振替",1,0)</f>
        <v>0</v>
      </c>
      <c r="BX41" s="243"/>
      <c r="BY41" s="243"/>
      <c r="BZ41" s="243"/>
      <c r="CA41" s="243">
        <f>IF((OR(D41="年休",D41="特休",D41="病休",D41="有休",D41="無休",D41="欠勤",D41="職専免",D41="出張",D41="振替",D42="年休",D42="特休",D42="病休",D42="有休",D42="無休",D42="欠勤",D42="職専免",D42="出張",D42="振替")),1,0)</f>
        <v>0</v>
      </c>
      <c r="CB41" s="243">
        <f t="shared" ref="CB41" si="767">IF((OR(BP41=1,CA41=1)),1,0)</f>
        <v>0</v>
      </c>
      <c r="CC41" s="315">
        <f>IF(V41="",1,0)</f>
        <v>1</v>
      </c>
      <c r="CD41" s="316"/>
      <c r="CE41" s="243">
        <f t="shared" ref="CE41" si="768">IF(COUNTIFS(V41,"*半日勤務*")+COUNTIFS(V42,"*半日勤務*"),1,0)</f>
        <v>0</v>
      </c>
      <c r="CF41" s="309">
        <f>VLOOKUP(B41,職員情報!$1:$1048576,21,FALSE)</f>
        <v>0</v>
      </c>
      <c r="CG41" s="311" t="str">
        <f>IF(AND(CF41&lt;TIME(1,0,0),D42&gt;0,E42&gt;0),"1:00","0:45")</f>
        <v>0:45</v>
      </c>
      <c r="CH41" s="313">
        <f t="shared" ref="CH41" si="769">IF(AK41&lt;=0,0,IF(AK41&lt;TIME(7,45,0),AK41,TIME(7,45,0)))</f>
        <v>0</v>
      </c>
      <c r="CI41" s="251">
        <f t="shared" ref="CI41" si="770">IF(AK41&gt;0,AK41-CH41-CL41,0)</f>
        <v>0</v>
      </c>
      <c r="CJ41" s="251">
        <f t="shared" ref="CJ41" si="771">IF(AK41&lt;=0,0,IF(F42=0,0,IF(AND(P41&gt;=TIME(7,45,0),F41&lt;TIME(5,0,0)),TIME(5,0,0)-F41,IF(AND(P41&gt;=TIME(7,45,0),G41&lt;TIME(5,0,0)),TIME(5,0,0)-G41,0))))</f>
        <v>0</v>
      </c>
      <c r="CK41" s="251">
        <f t="shared" ref="CK41" si="772">IF(F42="",0,IF(AND(P41&gt;=TIME(7,45,0),F42&gt;TIME(22,0,0)),F42-TIME(22,0,0),IF(G42="",0,IF(AND(P41&gt;=TIME(7,45,0),G42&gt;TIME(22,0,0)),G42-TIME(22,0,0),0))))</f>
        <v>0</v>
      </c>
      <c r="CL41" s="251">
        <f t="shared" ref="CL41" si="773">CJ41+CK41</f>
        <v>0</v>
      </c>
      <c r="CM41" s="253">
        <f>VLOOKUP(B41,職員情報!$1:$1048576,30,FALSE)</f>
        <v>0</v>
      </c>
      <c r="CN41" s="229">
        <f t="shared" ref="CN41" si="774">CN39+SUM(P41:T41)</f>
        <v>0</v>
      </c>
      <c r="CO41" s="229">
        <f t="shared" ref="CO41" si="775">CO39+SUM(P41:T41)</f>
        <v>0</v>
      </c>
    </row>
    <row r="42" spans="1:93" ht="15.95" customHeight="1">
      <c r="A42" s="355"/>
      <c r="B42" s="352"/>
      <c r="C42" s="80" t="str">
        <f>IF(OR(BO41=2,BP41=1),"",VLOOKUP(B41,職員情報!$1:$1048576,3,FALSE))</f>
        <v/>
      </c>
      <c r="D42" s="131"/>
      <c r="E42" s="134"/>
      <c r="F42" s="164" t="str">
        <f t="shared" ref="F42" si="776">IFERROR(IF(AND(BO41=2,D42=0),"",IF(AND(BO41=2,C42=""),D42,IF(AND(BP41=1,D42=0),"",IF(AND(BP41=1,C42=""),D42,IF(AND(AE41=1,C41&gt;D42),D42,IF(AND(BO41=2,C41&gt;D41),D42,IF(AND(BP41=1,C41&gt;D41,C41&gt;D42),D42,IF(AND(BP41=1,C41&gt;D41,C41&lt;D42),C41,IF(AND(BO41=2,C41=D41),"",IF(AND(BP41=1,C41=D41),"",IF(AE41,C41,""))))))))))),"")</f>
        <v/>
      </c>
      <c r="G42" s="123" t="str">
        <f t="shared" ref="G42" si="777">IF(AND(BP41=1,CE41=0,E42&gt;0),E42,IF(AND(BO41=2,E42&gt;0),E42,IF(AND(C41="",C42=""),"",IF(C41&gt;=G41,C41,IF(AND(AG41&gt;0,D42&lt;C42),E42,IF(AND(C41="",C42=""),"",IF(AND(AG41&gt;0,D42&gt;C42),D42,"")))))))</f>
        <v/>
      </c>
      <c r="H42" s="124" t="str">
        <f t="shared" ref="H42" si="778">IF(H41="","",E42)</f>
        <v/>
      </c>
      <c r="I42" s="344"/>
      <c r="J42" s="137" t="str">
        <f>IF(OR(BB41="育部休",BB41="介部休"),IF(BU41=1,"",IF(OR(D41="",D41=BF41),BF41,IF(AND(BE41&lt;D41,D41&lt;BF41),D41,""))),"")</f>
        <v/>
      </c>
      <c r="K42" s="346"/>
      <c r="L42" s="81" t="str">
        <f>IF(OR(BB41="育部休",BB41="介部休"),IF(BU41=1,"",IF(OR(D42="",AND(BH41&lt;D42,D42&lt;BI41),D42=BH41),BI41,"")),"")</f>
        <v/>
      </c>
      <c r="M42" s="353"/>
      <c r="N42" s="354"/>
      <c r="O42" s="336"/>
      <c r="P42" s="232"/>
      <c r="Q42" s="338"/>
      <c r="R42" s="338"/>
      <c r="S42" s="338"/>
      <c r="T42" s="338"/>
      <c r="U42" s="329"/>
      <c r="V42" s="255"/>
      <c r="W42" s="256"/>
      <c r="X42" s="256"/>
      <c r="Y42" s="256"/>
      <c r="Z42" s="256"/>
      <c r="AA42" s="256"/>
      <c r="AB42" s="257"/>
      <c r="AC42" s="333"/>
      <c r="AD42" s="323"/>
      <c r="AE42" s="334"/>
      <c r="AF42" s="258"/>
      <c r="AG42" s="325"/>
      <c r="AH42" s="319"/>
      <c r="AI42" s="319"/>
      <c r="AJ42" s="319"/>
      <c r="AK42" s="327"/>
      <c r="AL42" s="258"/>
      <c r="AM42" s="323"/>
      <c r="AN42" s="258"/>
      <c r="AO42" s="320"/>
      <c r="AP42" s="319"/>
      <c r="AQ42" s="258"/>
      <c r="AR42" s="320"/>
      <c r="AS42" s="320"/>
      <c r="AT42" s="319"/>
      <c r="AU42" s="322"/>
      <c r="AV42" s="260">
        <f t="shared" si="16"/>
        <v>0</v>
      </c>
      <c r="AW42" s="260"/>
      <c r="AX42" s="260"/>
      <c r="AY42" s="260"/>
      <c r="AZ42" s="260"/>
      <c r="BA42" s="259"/>
      <c r="BB42" s="259"/>
      <c r="BC42" s="259"/>
      <c r="BD42" s="259"/>
      <c r="BE42" s="259"/>
      <c r="BF42" s="259"/>
      <c r="BG42" s="259"/>
      <c r="BH42" s="259"/>
      <c r="BI42" s="259"/>
      <c r="BJ42" s="258"/>
      <c r="BK42" s="259"/>
      <c r="BL42" s="259"/>
      <c r="BM42" s="318"/>
      <c r="BN42" s="220"/>
      <c r="BO42" s="319"/>
      <c r="BP42" s="243"/>
      <c r="BQ42" s="227"/>
      <c r="BR42" s="243"/>
      <c r="BS42" s="243"/>
      <c r="BT42" s="243"/>
      <c r="BU42" s="241"/>
      <c r="BV42" s="243"/>
      <c r="BW42" s="243"/>
      <c r="BX42" s="243"/>
      <c r="BY42" s="243"/>
      <c r="BZ42" s="243"/>
      <c r="CA42" s="243"/>
      <c r="CB42" s="243"/>
      <c r="CC42" s="315"/>
      <c r="CD42" s="316"/>
      <c r="CE42" s="243"/>
      <c r="CF42" s="310"/>
      <c r="CG42" s="312"/>
      <c r="CH42" s="314"/>
      <c r="CI42" s="252"/>
      <c r="CJ42" s="252"/>
      <c r="CK42" s="252"/>
      <c r="CL42" s="252"/>
      <c r="CM42" s="254"/>
      <c r="CN42" s="230"/>
      <c r="CO42" s="230"/>
    </row>
    <row r="43" spans="1:93" ht="15.95" customHeight="1">
      <c r="A43" s="339">
        <f t="shared" ref="A43" si="779">A41+1</f>
        <v>45248</v>
      </c>
      <c r="B43" s="341" t="str">
        <f t="shared" ref="B43" si="780">TEXT(A43,"aaa")</f>
        <v>土</v>
      </c>
      <c r="C43" s="78" t="str">
        <f>IF(OR(BO43=2,BP43=1),"",VLOOKUP(B43,職員情報!$1:$1048576,2,FALSE))</f>
        <v/>
      </c>
      <c r="D43" s="132"/>
      <c r="E43" s="79"/>
      <c r="F43" s="153" t="str">
        <f t="shared" ref="F43" si="781">IF(AND(BO63=1,D44=0),"",IF(AND(BO36=1,C43=""),D43,IF(AND(BO43=2,C43&gt;D43),D43,IF(AND(BO43=2,C43=D43),"",IF(AND(BP43=1,D44=0),"",IF(AND(BP43=1,C43=""),D43,IF(AND(BP43=1,C43&gt;D43),D43,IF(AND(BP43=1,C43=D43),"",IF(AE43=1,D43,"")))))))))</f>
        <v/>
      </c>
      <c r="G43" s="121" t="str">
        <f t="shared" si="19"/>
        <v/>
      </c>
      <c r="H43" s="122" t="str">
        <f t="shared" ref="H43" si="782">IF(AND(AG43&gt;0,C43&gt;=G44),C44,IF(E43=C43,"",IF(AND(AG43&gt;0,C44&gt;G43),"",IF(AND(AG43&gt;0,D44&gt;0,E43-D44&gt;0),E43,IF(AND(AG43&gt;0,E43&gt;0),C44,"")))))</f>
        <v/>
      </c>
      <c r="I43" s="343" t="str">
        <f t="shared" ref="I43" si="783">IF(BB43="","",IF(J43="","",BB43))</f>
        <v/>
      </c>
      <c r="J43" s="77" t="str">
        <f>IF(OR(BB43="育部休",BB43="介部休"),IF(BU43=1,"",IF(OR(D43="",AND(BE43&lt;D43,D43&lt;BF43),D43=BF43),BE43,"")),"")</f>
        <v/>
      </c>
      <c r="K43" s="345" t="str">
        <f t="shared" ref="K43" si="784">IF(BB43="","",IF(L43="","",BB43))</f>
        <v/>
      </c>
      <c r="L43" s="79" t="str">
        <f>IF(OR(BB43="育部休",BB43="介部休"),IF(BU43=1,"",IF(OR(D44="",D44=BH43),BH43,IF(AND(BH43&lt;D44,D44&lt;BI43),D44,""))),"")</f>
        <v/>
      </c>
      <c r="M43" s="347" t="str">
        <f>IF(BP43=1,"",VLOOKUP(B43,職員情報!$1:$1048576,4,FALSE))</f>
        <v/>
      </c>
      <c r="N43" s="349" t="str">
        <f>IF(BP43=1,"",VLOOKUP(B43,職員情報!$1:$1048576,5,FALSE))</f>
        <v/>
      </c>
      <c r="O43" s="335">
        <f t="shared" ref="O43" si="785">IFERROR(IF(AND(BR43=1,(C44-C43)&gt;=TIME(8,45,0)),"1:00",IF(AND(BR43=1,(C44-C43)&gt;TIME(6,0,0)),"0:45",IF(AND(BR43=1,(C44-C43)&lt;=TIME(6,0,0)),"0:00",IF(BP43=1,"0:00",N43-M43)))),0)</f>
        <v>0</v>
      </c>
      <c r="P43" s="231"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IF(BP43=1,"",VLOOKUP(B43,[1]職員情報!$1:$1048576,27,FALSE))</f>
        <v/>
      </c>
      <c r="V43" s="330"/>
      <c r="W43" s="331"/>
      <c r="X43" s="331"/>
      <c r="Y43" s="331"/>
      <c r="Z43" s="331"/>
      <c r="AA43" s="331"/>
      <c r="AB43" s="332"/>
      <c r="AC43" s="333"/>
      <c r="AD43" s="323" t="str">
        <f t="shared" ref="AD43" si="786">IFERROR(IF(CM43=1,C44-C43,IF(C43="","",C44-C43-O43)),"×")</f>
        <v/>
      </c>
      <c r="AE43" s="334" t="str">
        <f t="shared" ref="AE43" si="787">IF(CB43=1,"",IF(BO43=2,"",IF(D44=0,"",IF(D43=C43,"",IF(AND(D43&gt;=0,D43-C43&lt;0),1,"")))))</f>
        <v/>
      </c>
      <c r="AF43" s="258">
        <f t="shared" ref="AF43" si="788">IF(C43="",0,IF(AND(D43&lt;C43,D44&lt;C43),D44-D43,IF(D43&lt;C43,C43-D43,0)))</f>
        <v>0</v>
      </c>
      <c r="AG43" s="320">
        <f t="shared" ref="AG43" si="789">IF(D44="",0,IF(AND(D44&lt;C44,E44&gt;C44),E44-C44,IF(AND(OR(D44&gt;C44,D44=C44),E44&gt;D44),D44-C44+E44-E43,IF(AND(OR(D44&gt;C44,D44=C44),E44=""),D44-C44,0))))</f>
        <v>0</v>
      </c>
      <c r="AH43" s="258">
        <f>IFERROR(F44-F43,0)</f>
        <v>0</v>
      </c>
      <c r="AI43" s="258">
        <f t="shared" ref="AI43" si="790">IFERROR(G44-G43,0)</f>
        <v>0</v>
      </c>
      <c r="AJ43" s="258">
        <f>IFERROR(H44-H43,0)</f>
        <v>0</v>
      </c>
      <c r="AK43" s="326">
        <f t="shared" ref="AK43" si="791">IFERROR(IF(AND(C43="",BP43=1),AH43+AI43+AJ43,(IF(AND(C43="",BO43=2),AH43+AI43+AJ43-O43,AH43+AI43+AJ43))),0)</f>
        <v>0</v>
      </c>
      <c r="AL43" s="258">
        <f t="shared" ref="AL43" si="792">IF(AD43&gt;=TIME(7,45,0),0,IF(C43="",0,IF((AD43+AK43)&lt;TIME(7,45,0),AK43,"7:45"-AD43)))</f>
        <v>0</v>
      </c>
      <c r="AM43" s="323">
        <f t="shared" ref="AM43" si="793">IF(AK43&lt;=(AL43+AN43),0,AK43-AL43-AP43)</f>
        <v>0</v>
      </c>
      <c r="AN43" s="258">
        <f>IF(BP43=1,0,IF(F44=0,0,IF(AND(F43&lt;TIME(5,0,0),F44&lt;TIME(5,0,0)),F44-F43,IF(F43&lt;TIME(5,0,0),TIME(5,0,0)-F43,0))))</f>
        <v>0</v>
      </c>
      <c r="AO43" s="324">
        <f t="shared" ref="AO43" si="79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58">
        <f t="shared" ref="AP43" si="795">AN43+AO43</f>
        <v>0</v>
      </c>
      <c r="AQ43" s="258">
        <f t="shared" ref="AQ43" si="796">AK43-AT43</f>
        <v>0</v>
      </c>
      <c r="AR43" s="320">
        <f t="shared" ref="AR43" si="797">IF(BP43="",0,IF(F44=0,0,IF(F43&lt;TIME(5,0,0),TIME(5,0,0)-F43,IF(G43&lt;TIME(5,0,0),TIME(5,0,0)-G43,0))))</f>
        <v>0</v>
      </c>
      <c r="AS43" s="320">
        <f t="shared" ref="AS43" si="798">IF(BP43="",0,IF(F44="",0,IF(F44&gt;TIME(22,0,0),F44-TIME(22,0,0),IF(G44="",0,IF(G44&gt;TIME(22,0,0),G44-TIME(22,0,0),0)))))</f>
        <v>0</v>
      </c>
      <c r="AT43" s="258">
        <f t="shared" ref="AT43" si="799">AR43+AS43</f>
        <v>0</v>
      </c>
      <c r="AU43" s="321">
        <f t="shared" ref="AU43" si="800">IF(OR(AD43="",AD43="×"),0,IF(BT43=0,1,0))</f>
        <v>0</v>
      </c>
      <c r="AV43" s="258">
        <f t="shared" ref="AV43" si="801">IF(OR(AD43="",AD43="×"),0,IF(C43="",0,AD43-BG43-BJ43))</f>
        <v>0</v>
      </c>
      <c r="AW43" s="258" t="str">
        <f t="shared" ref="AW43" si="802">IFERROR(IF(AD43="","",AD43*BT43),0)</f>
        <v/>
      </c>
      <c r="AX43" s="258">
        <f t="shared" ref="AX43" si="803">IF(J44="",0,IF(AND(J43&lt;M43,J44&gt;N43),J44-J43-O43,J44-J43))</f>
        <v>0</v>
      </c>
      <c r="AY43" s="258">
        <f t="shared" ref="AY43" si="804">IF(L44="",0,IF(AND(L43&lt;M43,L44&gt;N43),L44-L43-O43,L44-L43))</f>
        <v>0</v>
      </c>
      <c r="AZ43" s="258">
        <f t="shared" ref="AZ43" si="805">IF(J44="",0,IF(I43="育部休",J44-J43,0))</f>
        <v>0</v>
      </c>
      <c r="BA43" s="258">
        <f t="shared" ref="BA43" si="806">IF(L44="",0,IF(K43="育部休",L44-L43,0))</f>
        <v>0</v>
      </c>
      <c r="BB43" s="258" t="str">
        <f>IF(C44="","",VLOOKUP(B43,職員情報!$1:$1048576,8,FALSE))</f>
        <v/>
      </c>
      <c r="BC43" s="258" t="str">
        <f t="shared" ref="BC43" si="807">IF(BB43="","",IF(AND(J43="",L43=""),"",IF(L43="","育部休"&amp;TEXT(J43,"h時mm分")&amp;"～"&amp;TEXT(J44,"h時mm分"),IF(J43="","育部休"&amp;TEXT(L43,"h時mm分")&amp;"～"&amp;TEXT(L44,"h時mm分"),"育部休"&amp;TEXT(J43,"h時mm分")&amp;"～"&amp;TEXT(J44,"h時mm分")&amp;"　"&amp;TEXT(L43,"h時mm分")&amp;"～"&amp;TEXT(L44,"h時mm分")))))</f>
        <v/>
      </c>
      <c r="BD43" s="258" t="str">
        <f>IF(E44="","",VLOOKUP(C43,職員情報!$1:$1048576,19,FALSE))</f>
        <v/>
      </c>
      <c r="BE43" s="258" t="str">
        <f>IF(OR(BO43=2,BP43=1),"",VLOOKUP(B43,職員情報!$1:$1048576,9,FALSE))</f>
        <v/>
      </c>
      <c r="BF43" s="258" t="str">
        <f>IF(OR(BO43=2,BP43=1),"",VLOOKUP(B43,職員情報!$1:$1048576,10,FALSE))</f>
        <v/>
      </c>
      <c r="BG43" s="258">
        <f t="shared" ref="BG43" si="808">IF(OR(BO43=2,BP43=1),0,IF(J43="",0,IF(OR(I43="育部休",I43="介部休",I43="無休",I43="欠勤"),IF(AND(OR(J43&lt;M43,J43=M43),OR(N43&lt;J44,N43=J44)),J44-J43-(N43-M43),J44-J43),0)))</f>
        <v>0</v>
      </c>
      <c r="BH43" s="258" t="str">
        <f>IF(OR(BO43=2,BP43=1),"",VLOOKUP(B43,職員情報!$1:$1048576,12,FALSE))</f>
        <v/>
      </c>
      <c r="BI43" s="258" t="str">
        <f>IF(OR(BO43=2,BP43=1),"",VLOOKUP(B43,職員情報!$1:$1048576,13,FALSE))</f>
        <v/>
      </c>
      <c r="BJ43" s="258">
        <f t="shared" ref="BJ43" si="809">IF(OR(BO43=2,BP43=1),0,IF(L43="",0,IF(OR(K43="育部休",K43="介部休",K43="無休",K43="欠勤"),IF(AND(OR(L43&lt;M43,L43=M43),OR(N43&lt;L44,N43=L44)),L44-L43-(N43-M43),L44-L43),0)))</f>
        <v>0</v>
      </c>
      <c r="BK43" s="258">
        <f t="shared" ref="BK43" si="810">IF(I43="育部休",0,IF(I43="介部休","",BG43))</f>
        <v>0</v>
      </c>
      <c r="BL43" s="258">
        <f t="shared" ref="BL43" si="811">IF(K43="育部休",0,IF(K43="介部休","",BJ43))</f>
        <v>0</v>
      </c>
      <c r="BM43" s="317">
        <f>IF(AND(D43="",BG43&gt;0),0,IF(OR(BU43=1,D43&lt;VLOOKUP(B43,職員情報!$1:$1048576,10,FALSE)),BG43,IF(OR(I43="",J43&gt;VLOOKUP(B43,職員情報!$1:$1048576,2,FALSE)),0,BG43)))</f>
        <v>0</v>
      </c>
      <c r="BN43" s="215"/>
      <c r="BO43" s="319" t="str">
        <f>IF(AND(VLOOKUP(B43,職員情報!$1:$1048576,29,FALSE)=2,BP43="",BR43=""),2,"")</f>
        <v/>
      </c>
      <c r="BP43" s="243">
        <f t="shared" ref="BP43" si="812">IF(AND(BQ43=1,BR43=""),1,"")</f>
        <v>1</v>
      </c>
      <c r="BQ43" s="227">
        <f>IF(OR(WEEKDAY(A43)=1,AND(WEEKDAY(A43)=7,職員情報!$B$14=""),COUNTIF(休日!$A:$B,A43)=1,BW43=1),1,"")</f>
        <v>1</v>
      </c>
      <c r="BR43" s="243" t="str">
        <f t="shared" ref="BR43" si="813">IF(COUNTIF(V44,"*振替*")+COUNTIF(V44,"*変更*"),1,"")</f>
        <v/>
      </c>
      <c r="BS43" s="243">
        <f t="shared" ref="BS43" si="814">IF((OR(D43="年休",D43="特休",D43="病休",D43="有休",D43="職専免",D43="出張",D43="年休等",D43="在宅勤務",D44="年休",D44="特休",D44="病休",D44="有休",D44="職専免",D44="出張",D44="年休等",D44="在宅勤務")),1,0)</f>
        <v>0</v>
      </c>
      <c r="BT43" s="243">
        <f>IF((OR(D43="無休",D43="欠勤",D44="無休",D44="欠勤")),1,0)</f>
        <v>0</v>
      </c>
      <c r="BU43" s="243">
        <f t="shared" ref="BU43" si="815">IF(AND(BS43=0,BT43=0),0,1)</f>
        <v>0</v>
      </c>
      <c r="BV43" s="243"/>
      <c r="BW43" s="243">
        <f>IF(D43="振替",1,0)</f>
        <v>0</v>
      </c>
      <c r="BX43" s="243"/>
      <c r="BY43" s="243"/>
      <c r="BZ43" s="243"/>
      <c r="CA43" s="243">
        <f>IF((OR(D43="年休",D43="特休",D43="病休",D43="有休",D43="無休",D43="欠勤",D43="職専免",D43="出張",D43="振替",D44="年休",D44="特休",D44="病休",D44="有休",D44="無休",D44="欠勤",D44="職専免",D44="出張",D44="振替")),1,0)</f>
        <v>0</v>
      </c>
      <c r="CB43" s="243">
        <f t="shared" ref="CB43" si="816">IF((OR(BP43=1,CA43=1)),1,0)</f>
        <v>1</v>
      </c>
      <c r="CC43" s="315">
        <f>IF(V43="",1,0)</f>
        <v>1</v>
      </c>
      <c r="CD43" s="316"/>
      <c r="CE43" s="243">
        <f t="shared" ref="CE43" si="817">IF(COUNTIFS(V43,"*半日勤務*")+COUNTIFS(V44,"*半日勤務*"),1,0)</f>
        <v>0</v>
      </c>
      <c r="CF43" s="309">
        <f>VLOOKUP(B43,職員情報!$1:$1048576,21,FALSE)</f>
        <v>0</v>
      </c>
      <c r="CG43" s="311" t="str">
        <f>IF(AND(CF43&lt;TIME(1,0,0),D44&gt;0,E44&gt;0),"1:00","0:45")</f>
        <v>0:45</v>
      </c>
      <c r="CH43" s="313">
        <f t="shared" ref="CH43" si="818">IF(AK43&lt;=0,0,IF(AK43&lt;TIME(7,45,0),AK43,TIME(7,45,0)))</f>
        <v>0</v>
      </c>
      <c r="CI43" s="251">
        <f t="shared" ref="CI43" si="819">IF(AK43&gt;0,AK43-CH43-CL43,0)</f>
        <v>0</v>
      </c>
      <c r="CJ43" s="251">
        <f t="shared" ref="CJ43" si="820">IF(AK43&lt;=0,0,IF(F44=0,0,IF(AND(P43&gt;=TIME(7,45,0),F43&lt;TIME(5,0,0)),TIME(5,0,0)-F43,IF(AND(P43&gt;=TIME(7,45,0),G43&lt;TIME(5,0,0)),TIME(5,0,0)-G43,0))))</f>
        <v>0</v>
      </c>
      <c r="CK43" s="251">
        <f t="shared" ref="CK43" si="821">IF(F44="",0,IF(AND(P43&gt;=TIME(7,45,0),F44&gt;TIME(22,0,0)),F44-TIME(22,0,0),IF(G44="",0,IF(AND(P43&gt;=TIME(7,45,0),G44&gt;TIME(22,0,0)),G44-TIME(22,0,0),0))))</f>
        <v>0</v>
      </c>
      <c r="CL43" s="251">
        <f t="shared" ref="CL43" si="822">CJ43+CK43</f>
        <v>0</v>
      </c>
      <c r="CM43" s="253">
        <f>VLOOKUP(B43,職員情報!$1:$1048576,30,FALSE)</f>
        <v>0</v>
      </c>
      <c r="CN43" s="229">
        <f t="shared" ref="CN43" si="823">CN41+SUM(P43:T43)</f>
        <v>0</v>
      </c>
      <c r="CO43" s="229">
        <f t="shared" ref="CO43" si="824">CO41+SUM(P43:T43)</f>
        <v>0</v>
      </c>
    </row>
    <row r="44" spans="1:93" ht="15.95" customHeight="1">
      <c r="A44" s="355"/>
      <c r="B44" s="352"/>
      <c r="C44" s="80" t="str">
        <f>IF(OR(BO43=2,BP43=1),"",VLOOKUP(B43,職員情報!$1:$1048576,3,FALSE))</f>
        <v/>
      </c>
      <c r="D44" s="133"/>
      <c r="E44" s="134"/>
      <c r="F44" s="164" t="str">
        <f t="shared" ref="F44" si="825">IFERROR(IF(AND(BO43=2,D44=0),"",IF(AND(BO43=2,C44=""),D44,IF(AND(BP43=1,D44=0),"",IF(AND(BP43=1,C44=""),D44,IF(AND(AE43=1,C43&gt;D44),D44,IF(AND(BO43=2,C43&gt;D43),D44,IF(AND(BP43=1,C43&gt;D43,C43&gt;D44),D44,IF(AND(BP43=1,C43&gt;D43,C43&lt;D44),C43,IF(AND(BO43=2,C43=D43),"",IF(AND(BP43=1,C43=D43),"",IF(AE43,C43,""))))))))))),"")</f>
        <v/>
      </c>
      <c r="G44" s="123" t="str">
        <f t="shared" ref="G44" si="826">IF(AND(BP43=1,CE43=0,E44&gt;0),E44,IF(AND(BO43=2,E44&gt;0),E44,IF(AND(C43="",C44=""),"",IF(C43&gt;=G43,C43,IF(AND(AG43&gt;0,D44&lt;C44),E44,IF(AND(C43="",C44=""),"",IF(AND(AG43&gt;0,D44&gt;C44),D44,"")))))))</f>
        <v/>
      </c>
      <c r="H44" s="124" t="str">
        <f t="shared" ref="H44" si="827">IF(H43="","",E44)</f>
        <v/>
      </c>
      <c r="I44" s="344"/>
      <c r="J44" s="137" t="str">
        <f>IF(OR(BB43="育部休",BB43="介部休"),IF(BU43=1,"",IF(OR(D43="",D43=BF43),BF43,IF(AND(BE43&lt;D43,D43&lt;BF43),D43,""))),"")</f>
        <v/>
      </c>
      <c r="K44" s="346"/>
      <c r="L44" s="81" t="str">
        <f>IF(OR(BB43="育部休",BB43="介部休"),IF(BU43=1,"",IF(OR(D44="",AND(BH43&lt;D44,D44&lt;BI43),D44=BH43),BI43,"")),"")</f>
        <v/>
      </c>
      <c r="M44" s="353"/>
      <c r="N44" s="354"/>
      <c r="O44" s="336"/>
      <c r="P44" s="232"/>
      <c r="Q44" s="338"/>
      <c r="R44" s="338"/>
      <c r="S44" s="338"/>
      <c r="T44" s="338"/>
      <c r="U44" s="329"/>
      <c r="V44" s="255"/>
      <c r="W44" s="256"/>
      <c r="X44" s="256"/>
      <c r="Y44" s="256"/>
      <c r="Z44" s="256"/>
      <c r="AA44" s="256"/>
      <c r="AB44" s="257"/>
      <c r="AC44" s="333"/>
      <c r="AD44" s="323"/>
      <c r="AE44" s="334"/>
      <c r="AF44" s="258"/>
      <c r="AG44" s="325"/>
      <c r="AH44" s="319"/>
      <c r="AI44" s="319"/>
      <c r="AJ44" s="319"/>
      <c r="AK44" s="327"/>
      <c r="AL44" s="258"/>
      <c r="AM44" s="323"/>
      <c r="AN44" s="258"/>
      <c r="AO44" s="320"/>
      <c r="AP44" s="319"/>
      <c r="AQ44" s="258"/>
      <c r="AR44" s="320"/>
      <c r="AS44" s="320"/>
      <c r="AT44" s="319"/>
      <c r="AU44" s="322"/>
      <c r="AV44" s="260">
        <f t="shared" si="16"/>
        <v>0</v>
      </c>
      <c r="AW44" s="260"/>
      <c r="AX44" s="260"/>
      <c r="AY44" s="260"/>
      <c r="AZ44" s="260"/>
      <c r="BA44" s="259"/>
      <c r="BB44" s="259"/>
      <c r="BC44" s="259"/>
      <c r="BD44" s="259"/>
      <c r="BE44" s="259"/>
      <c r="BF44" s="259"/>
      <c r="BG44" s="259"/>
      <c r="BH44" s="259"/>
      <c r="BI44" s="259"/>
      <c r="BJ44" s="258"/>
      <c r="BK44" s="259"/>
      <c r="BL44" s="259"/>
      <c r="BM44" s="318"/>
      <c r="BN44" s="220"/>
      <c r="BO44" s="319"/>
      <c r="BP44" s="243"/>
      <c r="BQ44" s="227"/>
      <c r="BR44" s="243"/>
      <c r="BS44" s="243"/>
      <c r="BT44" s="243"/>
      <c r="BU44" s="241"/>
      <c r="BV44" s="243"/>
      <c r="BW44" s="243"/>
      <c r="BX44" s="243"/>
      <c r="BY44" s="243"/>
      <c r="BZ44" s="243"/>
      <c r="CA44" s="243"/>
      <c r="CB44" s="243"/>
      <c r="CC44" s="315"/>
      <c r="CD44" s="316"/>
      <c r="CE44" s="243"/>
      <c r="CF44" s="310"/>
      <c r="CG44" s="312"/>
      <c r="CH44" s="314"/>
      <c r="CI44" s="252"/>
      <c r="CJ44" s="252"/>
      <c r="CK44" s="252"/>
      <c r="CL44" s="252"/>
      <c r="CM44" s="254"/>
      <c r="CN44" s="230"/>
      <c r="CO44" s="230"/>
    </row>
    <row r="45" spans="1:93" ht="15.95" customHeight="1">
      <c r="A45" s="339">
        <f t="shared" ref="A45" si="828">A43+1</f>
        <v>45249</v>
      </c>
      <c r="B45" s="341" t="str">
        <f t="shared" ref="B45" si="829">TEXT(A45,"aaa")</f>
        <v>日</v>
      </c>
      <c r="C45" s="78" t="str">
        <f>IF(OR(BO45=2,BP45=1),"",VLOOKUP(B45,職員情報!$1:$1048576,2,FALSE))</f>
        <v/>
      </c>
      <c r="D45" s="132"/>
      <c r="E45" s="79"/>
      <c r="F45" s="153" t="str">
        <f t="shared" ref="F45" si="830">IF(AND(BO65=1,D46=0),"",IF(AND(BO38=1,C45=""),D45,IF(AND(BO45=2,C45&gt;D45),D45,IF(AND(BO45=2,C45=D45),"",IF(AND(BP45=1,D46=0),"",IF(AND(BP45=1,C45=""),D45,IF(AND(BP45=1,C45&gt;D45),D45,IF(AND(BP45=1,C45=D45),"",IF(AE45=1,D45,"")))))))))</f>
        <v/>
      </c>
      <c r="G45" s="121" t="str">
        <f t="shared" si="19"/>
        <v/>
      </c>
      <c r="H45" s="122" t="str">
        <f t="shared" ref="H45" si="831">IF(AND(AG45&gt;0,C45&gt;=G46),C46,IF(E45=C45,"",IF(AND(AG45&gt;0,C46&gt;G45),"",IF(AND(AG45&gt;0,D46&gt;0,E45-D46&gt;0),E45,IF(AND(AG45&gt;0,E45&gt;0),C46,"")))))</f>
        <v/>
      </c>
      <c r="I45" s="343" t="str">
        <f t="shared" ref="I45" si="832">IF(BB45="","",IF(J45="","",BB45))</f>
        <v/>
      </c>
      <c r="J45" s="77" t="str">
        <f>IF(OR(BB45="育部休",BB45="介部休"),IF(BU45=1,"",IF(OR(D45="",AND(BE45&lt;D45,D45&lt;BF45),D45=BF45),BE45,"")),"")</f>
        <v/>
      </c>
      <c r="K45" s="345" t="str">
        <f t="shared" ref="K45" si="833">IF(BB45="","",IF(L45="","",BB45))</f>
        <v/>
      </c>
      <c r="L45" s="79" t="str">
        <f>IF(OR(BB45="育部休",BB45="介部休"),IF(BU45=1,"",IF(OR(D46="",D46=BH45),BH45,IF(AND(BH45&lt;D46,D46&lt;BI45),D46,""))),"")</f>
        <v/>
      </c>
      <c r="M45" s="347" t="str">
        <f>IF(BP45=1,"",VLOOKUP(B45,職員情報!$1:$1048576,4,FALSE))</f>
        <v/>
      </c>
      <c r="N45" s="349" t="str">
        <f>IF(BP45=1,"",VLOOKUP(B45,職員情報!$1:$1048576,5,FALSE))</f>
        <v/>
      </c>
      <c r="O45" s="335">
        <f t="shared" ref="O45" si="834">IFERROR(IF(AND(BR45=1,(C46-C45)&gt;=TIME(8,45,0)),"1:00",IF(AND(BR45=1,(C46-C45)&gt;TIME(6,0,0)),"0:45",IF(AND(BR45=1,(C46-C45)&lt;=TIME(6,0,0)),"0:00",IF(BP45=1,"0:00",N45-M45)))),0)</f>
        <v>0</v>
      </c>
      <c r="P45" s="231"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IF(BP45=1,"",VLOOKUP(B45,[1]職員情報!$1:$1048576,27,FALSE))</f>
        <v/>
      </c>
      <c r="V45" s="330"/>
      <c r="W45" s="331"/>
      <c r="X45" s="331"/>
      <c r="Y45" s="331"/>
      <c r="Z45" s="331"/>
      <c r="AA45" s="331"/>
      <c r="AB45" s="332"/>
      <c r="AC45" s="333"/>
      <c r="AD45" s="323" t="str">
        <f t="shared" ref="AD45" si="835">IFERROR(IF(CM45=1,C46-C45,IF(C45="","",C46-C45-O45)),"×")</f>
        <v/>
      </c>
      <c r="AE45" s="334" t="str">
        <f t="shared" ref="AE45" si="836">IF(CB45=1,"",IF(BO45=2,"",IF(D46=0,"",IF(D45=C45,"",IF(AND(D45&gt;=0,D45-C45&lt;0),1,"")))))</f>
        <v/>
      </c>
      <c r="AF45" s="258">
        <f t="shared" ref="AF45" si="837">IF(C45="",0,IF(AND(D45&lt;C45,D46&lt;C45),D46-D45,IF(D45&lt;C45,C45-D45,0)))</f>
        <v>0</v>
      </c>
      <c r="AG45" s="320">
        <f t="shared" ref="AG45" si="838">IF(D46="",0,IF(AND(D46&lt;C46,E46&gt;C46),E46-C46,IF(AND(OR(D46&gt;C46,D46=C46),E46&gt;D46),D46-C46+E46-E45,IF(AND(OR(D46&gt;C46,D46=C46),E46=""),D46-C46,0))))</f>
        <v>0</v>
      </c>
      <c r="AH45" s="258">
        <f>IFERROR(F46-F45,0)</f>
        <v>0</v>
      </c>
      <c r="AI45" s="258">
        <f t="shared" ref="AI45" si="839">IFERROR(G46-G45,0)</f>
        <v>0</v>
      </c>
      <c r="AJ45" s="258">
        <f>IFERROR(H46-H45,0)</f>
        <v>0</v>
      </c>
      <c r="AK45" s="326">
        <f t="shared" ref="AK45" si="840">IFERROR(IF(AND(C45="",BP45=1),AH45+AI45+AJ45,(IF(AND(C45="",BO45=2),AH45+AI45+AJ45-O45,AH45+AI45+AJ45))),0)</f>
        <v>0</v>
      </c>
      <c r="AL45" s="258">
        <f t="shared" ref="AL45" si="841">IF(AD45&gt;=TIME(7,45,0),0,IF(C45="",0,IF((AD45+AK45)&lt;TIME(7,45,0),AK45,"7:45"-AD45)))</f>
        <v>0</v>
      </c>
      <c r="AM45" s="323">
        <f t="shared" ref="AM45" si="842">IF(AK45&lt;=(AL45+AN45),0,AK45-AL45-AP45)</f>
        <v>0</v>
      </c>
      <c r="AN45" s="258">
        <f>IF(BP45=1,0,IF(F46=0,0,IF(AND(F45&lt;TIME(5,0,0),F46&lt;TIME(5,0,0)),F46-F45,IF(F45&lt;TIME(5,0,0),TIME(5,0,0)-F45,0))))</f>
        <v>0</v>
      </c>
      <c r="AO45" s="324">
        <f t="shared" ref="AO45" si="843">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58">
        <f t="shared" ref="AP45" si="844">AN45+AO45</f>
        <v>0</v>
      </c>
      <c r="AQ45" s="258">
        <f t="shared" ref="AQ45" si="845">AK45-AT45</f>
        <v>0</v>
      </c>
      <c r="AR45" s="320">
        <f t="shared" ref="AR45" si="846">IF(BP45="",0,IF(F46=0,0,IF(F45&lt;TIME(5,0,0),TIME(5,0,0)-F45,IF(G45&lt;TIME(5,0,0),TIME(5,0,0)-G45,0))))</f>
        <v>0</v>
      </c>
      <c r="AS45" s="320">
        <f t="shared" ref="AS45" si="847">IF(BP45="",0,IF(F46="",0,IF(F46&gt;TIME(22,0,0),F46-TIME(22,0,0),IF(G46="",0,IF(G46&gt;TIME(22,0,0),G46-TIME(22,0,0),0)))))</f>
        <v>0</v>
      </c>
      <c r="AT45" s="258">
        <f t="shared" ref="AT45" si="848">AR45+AS45</f>
        <v>0</v>
      </c>
      <c r="AU45" s="321">
        <f t="shared" ref="AU45" si="849">IF(OR(AD45="",AD45="×"),0,IF(BT45=0,1,0))</f>
        <v>0</v>
      </c>
      <c r="AV45" s="258">
        <f t="shared" ref="AV45" si="850">IF(OR(AD45="",AD45="×"),0,IF(C45="",0,AD45-BG45-BJ45))</f>
        <v>0</v>
      </c>
      <c r="AW45" s="258" t="str">
        <f t="shared" ref="AW45" si="851">IFERROR(IF(AD45="","",AD45*BT45),0)</f>
        <v/>
      </c>
      <c r="AX45" s="258">
        <f t="shared" ref="AX45" si="852">IF(J46="",0,IF(AND(J45&lt;M45,J46&gt;N45),J46-J45-O45,J46-J45))</f>
        <v>0</v>
      </c>
      <c r="AY45" s="258">
        <f t="shared" ref="AY45" si="853">IF(L46="",0,IF(AND(L45&lt;M45,L46&gt;N45),L46-L45-O45,L46-L45))</f>
        <v>0</v>
      </c>
      <c r="AZ45" s="258">
        <f t="shared" ref="AZ45" si="854">IF(J46="",0,IF(I45="育部休",J46-J45,0))</f>
        <v>0</v>
      </c>
      <c r="BA45" s="258">
        <f t="shared" ref="BA45" si="855">IF(L46="",0,IF(K45="育部休",L46-L45,0))</f>
        <v>0</v>
      </c>
      <c r="BB45" s="258" t="str">
        <f>IF(C46="","",VLOOKUP(B45,職員情報!$1:$1048576,8,FALSE))</f>
        <v/>
      </c>
      <c r="BC45" s="258" t="str">
        <f t="shared" ref="BC45" si="856">IF(BB45="","",IF(AND(J45="",L45=""),"",IF(L45="","育部休"&amp;TEXT(J45,"h時mm分")&amp;"～"&amp;TEXT(J46,"h時mm分"),IF(J45="","育部休"&amp;TEXT(L45,"h時mm分")&amp;"～"&amp;TEXT(L46,"h時mm分"),"育部休"&amp;TEXT(J45,"h時mm分")&amp;"～"&amp;TEXT(J46,"h時mm分")&amp;"　"&amp;TEXT(L45,"h時mm分")&amp;"～"&amp;TEXT(L46,"h時mm分")))))</f>
        <v/>
      </c>
      <c r="BD45" s="258" t="str">
        <f>IF(E46="","",VLOOKUP(C45,職員情報!$1:$1048576,19,FALSE))</f>
        <v/>
      </c>
      <c r="BE45" s="258" t="str">
        <f>IF(OR(BO45=2,BP45=1),"",VLOOKUP(B45,職員情報!$1:$1048576,9,FALSE))</f>
        <v/>
      </c>
      <c r="BF45" s="258" t="str">
        <f>IF(OR(BO45=2,BP45=1),"",VLOOKUP(B45,職員情報!$1:$1048576,10,FALSE))</f>
        <v/>
      </c>
      <c r="BG45" s="258">
        <f t="shared" ref="BG45" si="857">IF(OR(BO45=2,BP45=1),0,IF(J45="",0,IF(OR(I45="育部休",I45="介部休",I45="無休",I45="欠勤"),IF(AND(OR(J45&lt;M45,J45=M45),OR(N45&lt;J46,N45=J46)),J46-J45-(N45-M45),J46-J45),0)))</f>
        <v>0</v>
      </c>
      <c r="BH45" s="258" t="str">
        <f>IF(OR(BO45=2,BP45=1),"",VLOOKUP(B45,職員情報!$1:$1048576,12,FALSE))</f>
        <v/>
      </c>
      <c r="BI45" s="258" t="str">
        <f>IF(OR(BO45=2,BP45=1),"",VLOOKUP(B45,職員情報!$1:$1048576,13,FALSE))</f>
        <v/>
      </c>
      <c r="BJ45" s="258">
        <f t="shared" ref="BJ45" si="858">IF(OR(BO45=2,BP45=1),0,IF(L45="",0,IF(OR(K45="育部休",K45="介部休",K45="無休",K45="欠勤"),IF(AND(OR(L45&lt;M45,L45=M45),OR(N45&lt;L46,N45=L46)),L46-L45-(N45-M45),L46-L45),0)))</f>
        <v>0</v>
      </c>
      <c r="BK45" s="258">
        <f t="shared" ref="BK45" si="859">IF(I45="育部休",0,IF(I45="介部休","",BG45))</f>
        <v>0</v>
      </c>
      <c r="BL45" s="258">
        <f t="shared" ref="BL45" si="860">IF(K45="育部休",0,IF(K45="介部休","",BJ45))</f>
        <v>0</v>
      </c>
      <c r="BM45" s="317">
        <f>IF(AND(D45="",BG45&gt;0),0,IF(OR(BU45=1,D45&lt;VLOOKUP(B45,職員情報!$1:$1048576,10,FALSE)),BG45,IF(OR(I45="",J45&gt;VLOOKUP(B45,職員情報!$1:$1048576,2,FALSE)),0,BG45)))</f>
        <v>0</v>
      </c>
      <c r="BN45" s="215"/>
      <c r="BO45" s="319" t="str">
        <f>IF(AND(VLOOKUP(B45,職員情報!$1:$1048576,29,FALSE)=2,BP45="",BR45=""),2,"")</f>
        <v/>
      </c>
      <c r="BP45" s="243">
        <f t="shared" ref="BP45" si="861">IF(AND(BQ45=1,BR45=""),1,"")</f>
        <v>1</v>
      </c>
      <c r="BQ45" s="227">
        <f>IF(OR(WEEKDAY(A45)=1,AND(WEEKDAY(A45)=7,職員情報!$B$14=""),COUNTIF(休日!$A:$B,A45)=1,BW45=1),1,"")</f>
        <v>1</v>
      </c>
      <c r="BR45" s="243" t="str">
        <f t="shared" ref="BR45" si="862">IF(COUNTIF(V46,"*振替*")+COUNTIF(V46,"*変更*"),1,"")</f>
        <v/>
      </c>
      <c r="BS45" s="243">
        <f t="shared" ref="BS45" si="863">IF((OR(D45="年休",D45="特休",D45="病休",D45="有休",D45="職専免",D45="出張",D45="年休等",D45="在宅勤務",D46="年休",D46="特休",D46="病休",D46="有休",D46="職専免",D46="出張",D46="年休等",D46="在宅勤務")),1,0)</f>
        <v>0</v>
      </c>
      <c r="BT45" s="243">
        <f>IF((OR(D45="無休",D45="欠勤",D46="無休",D46="欠勤")),1,0)</f>
        <v>0</v>
      </c>
      <c r="BU45" s="243">
        <f t="shared" ref="BU45" si="864">IF(AND(BS45=0,BT45=0),0,1)</f>
        <v>0</v>
      </c>
      <c r="BV45" s="243"/>
      <c r="BW45" s="243">
        <f>IF(D45="振替",1,0)</f>
        <v>0</v>
      </c>
      <c r="BX45" s="243"/>
      <c r="BY45" s="243"/>
      <c r="BZ45" s="243"/>
      <c r="CA45" s="243">
        <f>IF((OR(D45="年休",D45="特休",D45="病休",D45="有休",D45="無休",D45="欠勤",D45="職専免",D45="出張",D45="振替",D46="年休",D46="特休",D46="病休",D46="有休",D46="無休",D46="欠勤",D46="職専免",D46="出張",D46="振替")),1,0)</f>
        <v>0</v>
      </c>
      <c r="CB45" s="243">
        <f t="shared" ref="CB45" si="865">IF((OR(BP45=1,CA45=1)),1,0)</f>
        <v>1</v>
      </c>
      <c r="CC45" s="315">
        <f>IF(V45="",1,0)</f>
        <v>1</v>
      </c>
      <c r="CD45" s="316"/>
      <c r="CE45" s="243">
        <f t="shared" ref="CE45" si="866">IF(COUNTIFS(V45,"*半日勤務*")+COUNTIFS(V46,"*半日勤務*"),1,0)</f>
        <v>0</v>
      </c>
      <c r="CF45" s="309">
        <f>VLOOKUP(B45,職員情報!$1:$1048576,21,FALSE)</f>
        <v>0</v>
      </c>
      <c r="CG45" s="311" t="str">
        <f>IF(AND(CF45&lt;TIME(1,0,0),D46&gt;0,E46&gt;0),"1:00","0:45")</f>
        <v>0:45</v>
      </c>
      <c r="CH45" s="313">
        <f t="shared" ref="CH45" si="867">IF(AK45&lt;=0,0,IF(AK45&lt;TIME(7,45,0),AK45,TIME(7,45,0)))</f>
        <v>0</v>
      </c>
      <c r="CI45" s="251">
        <f t="shared" ref="CI45" si="868">IF(AK45&gt;0,AK45-CH45-CL45,0)</f>
        <v>0</v>
      </c>
      <c r="CJ45" s="251">
        <f t="shared" ref="CJ45" si="869">IF(AK45&lt;=0,0,IF(F46=0,0,IF(AND(P45&gt;=TIME(7,45,0),F45&lt;TIME(5,0,0)),TIME(5,0,0)-F45,IF(AND(P45&gt;=TIME(7,45,0),G45&lt;TIME(5,0,0)),TIME(5,0,0)-G45,0))))</f>
        <v>0</v>
      </c>
      <c r="CK45" s="251">
        <f t="shared" ref="CK45" si="870">IF(F46="",0,IF(AND(P45&gt;=TIME(7,45,0),F46&gt;TIME(22,0,0)),F46-TIME(22,0,0),IF(G46="",0,IF(AND(P45&gt;=TIME(7,45,0),G46&gt;TIME(22,0,0)),G46-TIME(22,0,0),0))))</f>
        <v>0</v>
      </c>
      <c r="CL45" s="251">
        <f t="shared" ref="CL45" si="871">CJ45+CK45</f>
        <v>0</v>
      </c>
      <c r="CM45" s="253">
        <f>VLOOKUP(B45,職員情報!$1:$1048576,30,FALSE)</f>
        <v>0</v>
      </c>
      <c r="CN45" s="229">
        <f t="shared" ref="CN45" si="872">CN43+SUM(P45:T45)</f>
        <v>0</v>
      </c>
      <c r="CO45" s="229">
        <f t="shared" ref="CO45" si="873">CO43+SUM(P45:T45)</f>
        <v>0</v>
      </c>
    </row>
    <row r="46" spans="1:93" ht="15.95" customHeight="1">
      <c r="A46" s="355"/>
      <c r="B46" s="352"/>
      <c r="C46" s="80" t="str">
        <f>IF(OR(BO45=2,BP45=1),"",VLOOKUP(B45,職員情報!$1:$1048576,3,FALSE))</f>
        <v/>
      </c>
      <c r="D46" s="133"/>
      <c r="E46" s="134"/>
      <c r="F46" s="164" t="str">
        <f t="shared" ref="F46" si="874">IFERROR(IF(AND(BO45=2,D46=0),"",IF(AND(BO45=2,C46=""),D46,IF(AND(BP45=1,D46=0),"",IF(AND(BP45=1,C46=""),D46,IF(AND(AE45=1,C45&gt;D46),D46,IF(AND(BO45=2,C45&gt;D45),D46,IF(AND(BP45=1,C45&gt;D45,C45&gt;D46),D46,IF(AND(BP45=1,C45&gt;D45,C45&lt;D46),C45,IF(AND(BO45=2,C45=D45),"",IF(AND(BP45=1,C45=D45),"",IF(AE45,C45,""))))))))))),"")</f>
        <v/>
      </c>
      <c r="G46" s="123" t="str">
        <f t="shared" ref="G46" si="875">IF(AND(BP45=1,CE45=0,E46&gt;0),E46,IF(AND(BO45=2,E46&gt;0),E46,IF(AND(C45="",C46=""),"",IF(C45&gt;=G45,C45,IF(AND(AG45&gt;0,D46&lt;C46),E46,IF(AND(C45="",C46=""),"",IF(AND(AG45&gt;0,D46&gt;C46),D46,"")))))))</f>
        <v/>
      </c>
      <c r="H46" s="124" t="str">
        <f t="shared" ref="H46" si="876">IF(H45="","",E46)</f>
        <v/>
      </c>
      <c r="I46" s="344"/>
      <c r="J46" s="137" t="str">
        <f>IF(OR(BB45="育部休",BB45="介部休"),IF(BU45=1,"",IF(OR(D45="",D45=BF45),BF45,IF(AND(BE45&lt;D45,D45&lt;BF45),D45,""))),"")</f>
        <v/>
      </c>
      <c r="K46" s="346"/>
      <c r="L46" s="81" t="str">
        <f>IF(OR(BB45="育部休",BB45="介部休"),IF(BU45=1,"",IF(OR(D46="",AND(BH45&lt;D46,D46&lt;BI45),D46=BH45),BI45,"")),"")</f>
        <v/>
      </c>
      <c r="M46" s="353"/>
      <c r="N46" s="354"/>
      <c r="O46" s="336"/>
      <c r="P46" s="232"/>
      <c r="Q46" s="338"/>
      <c r="R46" s="338"/>
      <c r="S46" s="338"/>
      <c r="T46" s="338"/>
      <c r="U46" s="329"/>
      <c r="V46" s="255"/>
      <c r="W46" s="256"/>
      <c r="X46" s="256"/>
      <c r="Y46" s="256"/>
      <c r="Z46" s="256"/>
      <c r="AA46" s="256"/>
      <c r="AB46" s="257"/>
      <c r="AC46" s="333"/>
      <c r="AD46" s="323"/>
      <c r="AE46" s="334"/>
      <c r="AF46" s="258"/>
      <c r="AG46" s="325"/>
      <c r="AH46" s="319"/>
      <c r="AI46" s="319"/>
      <c r="AJ46" s="319"/>
      <c r="AK46" s="327"/>
      <c r="AL46" s="258"/>
      <c r="AM46" s="323"/>
      <c r="AN46" s="258"/>
      <c r="AO46" s="320"/>
      <c r="AP46" s="319"/>
      <c r="AQ46" s="258"/>
      <c r="AR46" s="320"/>
      <c r="AS46" s="320"/>
      <c r="AT46" s="319"/>
      <c r="AU46" s="322"/>
      <c r="AV46" s="260">
        <f t="shared" si="16"/>
        <v>0</v>
      </c>
      <c r="AW46" s="260"/>
      <c r="AX46" s="260"/>
      <c r="AY46" s="260"/>
      <c r="AZ46" s="260"/>
      <c r="BA46" s="259"/>
      <c r="BB46" s="259"/>
      <c r="BC46" s="259"/>
      <c r="BD46" s="259"/>
      <c r="BE46" s="259"/>
      <c r="BF46" s="259"/>
      <c r="BG46" s="259"/>
      <c r="BH46" s="259"/>
      <c r="BI46" s="259"/>
      <c r="BJ46" s="258"/>
      <c r="BK46" s="259"/>
      <c r="BL46" s="259"/>
      <c r="BM46" s="318"/>
      <c r="BN46" s="220"/>
      <c r="BO46" s="319"/>
      <c r="BP46" s="243"/>
      <c r="BQ46" s="227"/>
      <c r="BR46" s="243"/>
      <c r="BS46" s="243"/>
      <c r="BT46" s="243"/>
      <c r="BU46" s="241"/>
      <c r="BV46" s="243"/>
      <c r="BW46" s="243"/>
      <c r="BX46" s="243"/>
      <c r="BY46" s="243"/>
      <c r="BZ46" s="243"/>
      <c r="CA46" s="243"/>
      <c r="CB46" s="243"/>
      <c r="CC46" s="315"/>
      <c r="CD46" s="316"/>
      <c r="CE46" s="243"/>
      <c r="CF46" s="310"/>
      <c r="CG46" s="312"/>
      <c r="CH46" s="314"/>
      <c r="CI46" s="252"/>
      <c r="CJ46" s="252"/>
      <c r="CK46" s="252"/>
      <c r="CL46" s="252"/>
      <c r="CM46" s="254"/>
      <c r="CN46" s="230"/>
      <c r="CO46" s="230"/>
    </row>
    <row r="47" spans="1:93" ht="15.95" customHeight="1">
      <c r="A47" s="339">
        <f t="shared" ref="A47" si="877">A45+1</f>
        <v>45250</v>
      </c>
      <c r="B47" s="341" t="str">
        <f t="shared" ref="B47" si="878">TEXT(A47,"aaa")</f>
        <v>月</v>
      </c>
      <c r="C47" s="78" t="str">
        <f>IF(OR(BO47=2,BP47=1),"",VLOOKUP(B47,職員情報!$1:$1048576,2,FALSE))</f>
        <v/>
      </c>
      <c r="D47" s="132"/>
      <c r="E47" s="79"/>
      <c r="F47" s="153" t="str">
        <f t="shared" ref="F47" si="879">IF(AND(BO67=1,D48=0),"",IF(AND(BO40=1,C47=""),D47,IF(AND(BO47=2,C47&gt;D47),D47,IF(AND(BO47=2,C47=D47),"",IF(AND(BP47=1,D48=0),"",IF(AND(BP47=1,C47=""),D47,IF(AND(BP47=1,C47&gt;D47),D47,IF(AND(BP47=1,C47=D47),"",IF(AE47=1,D47,"")))))))))</f>
        <v/>
      </c>
      <c r="G47" s="121" t="str">
        <f t="shared" si="19"/>
        <v/>
      </c>
      <c r="H47" s="122" t="str">
        <f t="shared" ref="H47" si="880">IF(AND(AG47&gt;0,C47&gt;=G48),C48,IF(E47=C47,"",IF(AND(AG47&gt;0,C48&gt;G47),"",IF(AND(AG47&gt;0,D48&gt;0,E47-D48&gt;0),E47,IF(AND(AG47&gt;0,E47&gt;0),C48,"")))))</f>
        <v/>
      </c>
      <c r="I47" s="343" t="str">
        <f t="shared" ref="I47" si="881">IF(BB47="","",IF(J47="","",BB47))</f>
        <v/>
      </c>
      <c r="J47" s="77" t="str">
        <f>IF(OR(BB47="育部休",BB47="介部休"),IF(BU47=1,"",IF(OR(D47="",AND(BE47&lt;D47,D47&lt;BF47),D47=BF47),BE47,"")),"")</f>
        <v/>
      </c>
      <c r="K47" s="345" t="str">
        <f t="shared" ref="K47" si="882">IF(BB47="","",IF(L47="","",BB47))</f>
        <v/>
      </c>
      <c r="L47" s="79" t="str">
        <f>IF(OR(BB47="育部休",BB47="介部休"),IF(BU47=1,"",IF(OR(D48="",D48=BH47),BH47,IF(AND(BH47&lt;D48,D48&lt;BI47),D48,""))),"")</f>
        <v/>
      </c>
      <c r="M47" s="347">
        <f>IF(BP47=1,"",VLOOKUP(B47,職員情報!$1:$1048576,4,FALSE))</f>
        <v>0</v>
      </c>
      <c r="N47" s="349">
        <f>IF(BP47=1,"",VLOOKUP(B47,職員情報!$1:$1048576,5,FALSE))</f>
        <v>0</v>
      </c>
      <c r="O47" s="335">
        <f t="shared" ref="O47" si="883">IFERROR(IF(AND(BR47=1,(C48-C47)&gt;=TIME(8,45,0)),"1:00",IF(AND(BR47=1,(C48-C47)&gt;TIME(6,0,0)),"0:45",IF(AND(BR47=1,(C48-C47)&lt;=TIME(6,0,0)),"0:00",IF(BP47=1,"0:00",N47-M47)))),0)</f>
        <v>0</v>
      </c>
      <c r="P47" s="231"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IF(BP47=1,"",VLOOKUP(B47,[1]職員情報!$1:$1048576,27,FALSE))</f>
        <v/>
      </c>
      <c r="V47" s="330"/>
      <c r="W47" s="331"/>
      <c r="X47" s="331"/>
      <c r="Y47" s="331"/>
      <c r="Z47" s="331"/>
      <c r="AA47" s="331"/>
      <c r="AB47" s="332"/>
      <c r="AC47" s="333"/>
      <c r="AD47" s="323" t="str">
        <f t="shared" ref="AD47" si="884">IFERROR(IF(CM47=1,C48-C47,IF(C47="","",C48-C47-O47)),"×")</f>
        <v/>
      </c>
      <c r="AE47" s="334" t="str">
        <f t="shared" ref="AE47" si="885">IF(CB47=1,"",IF(BO47=2,"",IF(D48=0,"",IF(D47=C47,"",IF(AND(D47&gt;=0,D47-C47&lt;0),1,"")))))</f>
        <v/>
      </c>
      <c r="AF47" s="258">
        <f t="shared" ref="AF47" si="886">IF(C47="",0,IF(AND(D47&lt;C47,D48&lt;C47),D48-D47,IF(D47&lt;C47,C47-D47,0)))</f>
        <v>0</v>
      </c>
      <c r="AG47" s="320">
        <f t="shared" ref="AG47" si="887">IF(D48="",0,IF(AND(D48&lt;C48,E48&gt;C48),E48-C48,IF(AND(OR(D48&gt;C48,D48=C48),E48&gt;D48),D48-C48+E48-E47,IF(AND(OR(D48&gt;C48,D48=C48),E48=""),D48-C48,0))))</f>
        <v>0</v>
      </c>
      <c r="AH47" s="258">
        <f>IFERROR(F48-F47,0)</f>
        <v>0</v>
      </c>
      <c r="AI47" s="258">
        <f t="shared" ref="AI47" si="888">IFERROR(G48-G47,0)</f>
        <v>0</v>
      </c>
      <c r="AJ47" s="258">
        <f>IFERROR(H48-H47,0)</f>
        <v>0</v>
      </c>
      <c r="AK47" s="326">
        <f t="shared" ref="AK47" si="889">IFERROR(IF(AND(C47="",BP47=1),AH47+AI47+AJ47,(IF(AND(C47="",BO47=2),AH47+AI47+AJ47-O47,AH47+AI47+AJ47))),0)</f>
        <v>0</v>
      </c>
      <c r="AL47" s="258">
        <f t="shared" ref="AL47" si="890">IF(AD47&gt;=TIME(7,45,0),0,IF(C47="",0,IF((AD47+AK47)&lt;TIME(7,45,0),AK47,"7:45"-AD47)))</f>
        <v>0</v>
      </c>
      <c r="AM47" s="323">
        <f t="shared" ref="AM47" si="891">IF(AK47&lt;=(AL47+AN47),0,AK47-AL47-AP47)</f>
        <v>0</v>
      </c>
      <c r="AN47" s="258">
        <f>IF(BP47=1,0,IF(F48=0,0,IF(AND(F47&lt;TIME(5,0,0),F48&lt;TIME(5,0,0)),F48-F47,IF(F47&lt;TIME(5,0,0),TIME(5,0,0)-F47,0))))</f>
        <v>0</v>
      </c>
      <c r="AO47" s="324">
        <f t="shared" ref="AO47" si="892">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58">
        <f t="shared" ref="AP47" si="893">AN47+AO47</f>
        <v>0</v>
      </c>
      <c r="AQ47" s="258">
        <f t="shared" ref="AQ47" si="894">AK47-AT47</f>
        <v>0</v>
      </c>
      <c r="AR47" s="320">
        <f t="shared" ref="AR47" si="895">IF(BP47="",0,IF(F48=0,0,IF(F47&lt;TIME(5,0,0),TIME(5,0,0)-F47,IF(G47&lt;TIME(5,0,0),TIME(5,0,0)-G47,0))))</f>
        <v>0</v>
      </c>
      <c r="AS47" s="320">
        <f t="shared" ref="AS47" si="896">IF(BP47="",0,IF(F48="",0,IF(F48&gt;TIME(22,0,0),F48-TIME(22,0,0),IF(G48="",0,IF(G48&gt;TIME(22,0,0),G48-TIME(22,0,0),0)))))</f>
        <v>0</v>
      </c>
      <c r="AT47" s="258">
        <f t="shared" ref="AT47" si="897">AR47+AS47</f>
        <v>0</v>
      </c>
      <c r="AU47" s="321">
        <f t="shared" ref="AU47" si="898">IF(OR(AD47="",AD47="×"),0,IF(BT47=0,1,0))</f>
        <v>0</v>
      </c>
      <c r="AV47" s="258">
        <f t="shared" ref="AV47" si="899">IF(OR(AD47="",AD47="×"),0,IF(C47="",0,AD47-BG47-BJ47))</f>
        <v>0</v>
      </c>
      <c r="AW47" s="258" t="str">
        <f t="shared" ref="AW47" si="900">IFERROR(IF(AD47="","",AD47*BT47),0)</f>
        <v/>
      </c>
      <c r="AX47" s="258">
        <f t="shared" ref="AX47" si="901">IF(J48="",0,IF(AND(J47&lt;M47,J48&gt;N47),J48-J47-O47,J48-J47))</f>
        <v>0</v>
      </c>
      <c r="AY47" s="258">
        <f t="shared" ref="AY47" si="902">IF(L48="",0,IF(AND(L47&lt;M47,L48&gt;N47),L48-L47-O47,L48-L47))</f>
        <v>0</v>
      </c>
      <c r="AZ47" s="258">
        <f t="shared" ref="AZ47" si="903">IF(J48="",0,IF(I47="育部休",J48-J47,0))</f>
        <v>0</v>
      </c>
      <c r="BA47" s="258">
        <f t="shared" ref="BA47" si="904">IF(L48="",0,IF(K47="育部休",L48-L47,0))</f>
        <v>0</v>
      </c>
      <c r="BB47" s="258" t="str">
        <f>IF(C48="","",VLOOKUP(B47,職員情報!$1:$1048576,8,FALSE))</f>
        <v/>
      </c>
      <c r="BC47" s="258" t="str">
        <f t="shared" ref="BC47" si="905">IF(BB47="","",IF(AND(J47="",L47=""),"",IF(L47="","育部休"&amp;TEXT(J47,"h時mm分")&amp;"～"&amp;TEXT(J48,"h時mm分"),IF(J47="","育部休"&amp;TEXT(L47,"h時mm分")&amp;"～"&amp;TEXT(L48,"h時mm分"),"育部休"&amp;TEXT(J47,"h時mm分")&amp;"～"&amp;TEXT(J48,"h時mm分")&amp;"　"&amp;TEXT(L47,"h時mm分")&amp;"～"&amp;TEXT(L48,"h時mm分")))))</f>
        <v/>
      </c>
      <c r="BD47" s="258" t="str">
        <f>IF(E48="","",VLOOKUP(C47,職員情報!$1:$1048576,19,FALSE))</f>
        <v/>
      </c>
      <c r="BE47" s="258" t="str">
        <f>IF(OR(BO47=2,BP47=1),"",VLOOKUP(B47,職員情報!$1:$1048576,9,FALSE))</f>
        <v/>
      </c>
      <c r="BF47" s="258" t="str">
        <f>IF(OR(BO47=2,BP47=1),"",VLOOKUP(B47,職員情報!$1:$1048576,10,FALSE))</f>
        <v/>
      </c>
      <c r="BG47" s="258">
        <f t="shared" ref="BG47" si="906">IF(OR(BO47=2,BP47=1),0,IF(J47="",0,IF(OR(I47="育部休",I47="介部休",I47="無休",I47="欠勤"),IF(AND(OR(J47&lt;M47,J47=M47),OR(N47&lt;J48,N47=J48)),J48-J47-(N47-M47),J48-J47),0)))</f>
        <v>0</v>
      </c>
      <c r="BH47" s="258" t="str">
        <f>IF(OR(BO47=2,BP47=1),"",VLOOKUP(B47,職員情報!$1:$1048576,12,FALSE))</f>
        <v/>
      </c>
      <c r="BI47" s="258" t="str">
        <f>IF(OR(BO47=2,BP47=1),"",VLOOKUP(B47,職員情報!$1:$1048576,13,FALSE))</f>
        <v/>
      </c>
      <c r="BJ47" s="258">
        <f t="shared" ref="BJ47" si="907">IF(OR(BO47=2,BP47=1),0,IF(L47="",0,IF(OR(K47="育部休",K47="介部休",K47="無休",K47="欠勤"),IF(AND(OR(L47&lt;M47,L47=M47),OR(N47&lt;L48,N47=L48)),L48-L47-(N47-M47),L48-L47),0)))</f>
        <v>0</v>
      </c>
      <c r="BK47" s="258">
        <f t="shared" ref="BK47" si="908">IF(I47="育部休",0,IF(I47="介部休","",BG47))</f>
        <v>0</v>
      </c>
      <c r="BL47" s="258">
        <f t="shared" ref="BL47" si="909">IF(K47="育部休",0,IF(K47="介部休","",BJ47))</f>
        <v>0</v>
      </c>
      <c r="BM47" s="317">
        <f>IF(AND(D47="",BG47&gt;0),0,IF(OR(BU47=1,D47&lt;VLOOKUP(B47,職員情報!$1:$1048576,10,FALSE)),BG47,IF(OR(I47="",J47&gt;VLOOKUP(B47,職員情報!$1:$1048576,2,FALSE)),0,BG47)))</f>
        <v>0</v>
      </c>
      <c r="BN47" s="215"/>
      <c r="BO47" s="319">
        <f>IF(AND(VLOOKUP(B47,職員情報!$1:$1048576,29,FALSE)=2,BP47="",BR47=""),2,"")</f>
        <v>2</v>
      </c>
      <c r="BP47" s="243" t="str">
        <f t="shared" ref="BP47" si="910">IF(AND(BQ47=1,BR47=""),1,"")</f>
        <v/>
      </c>
      <c r="BQ47" s="227" t="str">
        <f>IF(OR(WEEKDAY(A47)=1,AND(WEEKDAY(A47)=7,職員情報!$B$14=""),COUNTIF(休日!$A:$B,A47)=1,BW47=1),1,"")</f>
        <v/>
      </c>
      <c r="BR47" s="243" t="str">
        <f t="shared" ref="BR47" si="911">IF(COUNTIF(V48,"*振替*")+COUNTIF(V48,"*変更*"),1,"")</f>
        <v/>
      </c>
      <c r="BS47" s="243">
        <f t="shared" ref="BS47" si="912">IF((OR(D47="年休",D47="特休",D47="病休",D47="有休",D47="職専免",D47="出張",D47="年休等",D47="在宅勤務",D48="年休",D48="特休",D48="病休",D48="有休",D48="職専免",D48="出張",D48="年休等",D48="在宅勤務")),1,0)</f>
        <v>0</v>
      </c>
      <c r="BT47" s="243">
        <f>IF((OR(D47="無休",D47="欠勤",D48="無休",D48="欠勤")),1,0)</f>
        <v>0</v>
      </c>
      <c r="BU47" s="243">
        <f t="shared" ref="BU47" si="913">IF(AND(BS47=0,BT47=0),0,1)</f>
        <v>0</v>
      </c>
      <c r="BV47" s="243"/>
      <c r="BW47" s="243">
        <f>IF(D47="振替",1,0)</f>
        <v>0</v>
      </c>
      <c r="BX47" s="243"/>
      <c r="BY47" s="243"/>
      <c r="BZ47" s="243"/>
      <c r="CA47" s="243">
        <f>IF((OR(D47="年休",D47="特休",D47="病休",D47="有休",D47="無休",D47="欠勤",D47="職専免",D47="出張",D47="振替",D48="年休",D48="特休",D48="病休",D48="有休",D48="無休",D48="欠勤",D48="職専免",D48="出張",D48="振替")),1,0)</f>
        <v>0</v>
      </c>
      <c r="CB47" s="243">
        <f t="shared" ref="CB47" si="914">IF((OR(BP47=1,CA47=1)),1,0)</f>
        <v>0</v>
      </c>
      <c r="CC47" s="315">
        <f>IF(V47="",1,0)</f>
        <v>1</v>
      </c>
      <c r="CD47" s="316"/>
      <c r="CE47" s="243">
        <f t="shared" ref="CE47" si="915">IF(COUNTIFS(V47,"*半日勤務*")+COUNTIFS(V48,"*半日勤務*"),1,0)</f>
        <v>0</v>
      </c>
      <c r="CF47" s="309">
        <f>VLOOKUP(B47,職員情報!$1:$1048576,21,FALSE)</f>
        <v>0</v>
      </c>
      <c r="CG47" s="311" t="str">
        <f>IF(AND(CF47&lt;TIME(1,0,0),D48&gt;0,E48&gt;0),"1:00","0:45")</f>
        <v>0:45</v>
      </c>
      <c r="CH47" s="313">
        <f t="shared" ref="CH47" si="916">IF(AK47&lt;=0,0,IF(AK47&lt;TIME(7,45,0),AK47,TIME(7,45,0)))</f>
        <v>0</v>
      </c>
      <c r="CI47" s="251">
        <f t="shared" ref="CI47" si="917">IF(AK47&gt;0,AK47-CH47-CL47,0)</f>
        <v>0</v>
      </c>
      <c r="CJ47" s="251">
        <f t="shared" ref="CJ47" si="918">IF(AK47&lt;=0,0,IF(F48=0,0,IF(AND(P47&gt;=TIME(7,45,0),F47&lt;TIME(5,0,0)),TIME(5,0,0)-F47,IF(AND(P47&gt;=TIME(7,45,0),G47&lt;TIME(5,0,0)),TIME(5,0,0)-G47,0))))</f>
        <v>0</v>
      </c>
      <c r="CK47" s="251">
        <f t="shared" ref="CK47" si="919">IF(F48="",0,IF(AND(P47&gt;=TIME(7,45,0),F48&gt;TIME(22,0,0)),F48-TIME(22,0,0),IF(G48="",0,IF(AND(P47&gt;=TIME(7,45,0),G48&gt;TIME(22,0,0)),G48-TIME(22,0,0),0))))</f>
        <v>0</v>
      </c>
      <c r="CL47" s="251">
        <f t="shared" ref="CL47" si="920">CJ47+CK47</f>
        <v>0</v>
      </c>
      <c r="CM47" s="253">
        <f>VLOOKUP(B47,職員情報!$1:$1048576,30,FALSE)</f>
        <v>0</v>
      </c>
      <c r="CN47" s="229">
        <f t="shared" ref="CN47" si="921">CN45+SUM(P47:T47)</f>
        <v>0</v>
      </c>
      <c r="CO47" s="229">
        <f t="shared" ref="CO47" si="922">CO45+SUM(P47:T47)</f>
        <v>0</v>
      </c>
    </row>
    <row r="48" spans="1:93" ht="15.95" customHeight="1">
      <c r="A48" s="355"/>
      <c r="B48" s="352"/>
      <c r="C48" s="80" t="str">
        <f>IF(OR(BO47=2,BP47=1),"",VLOOKUP(B47,職員情報!$1:$1048576,3,FALSE))</f>
        <v/>
      </c>
      <c r="D48" s="133"/>
      <c r="E48" s="134"/>
      <c r="F48" s="164" t="str">
        <f t="shared" ref="F48" si="923">IFERROR(IF(AND(BO47=2,D48=0),"",IF(AND(BO47=2,C48=""),D48,IF(AND(BP47=1,D48=0),"",IF(AND(BP47=1,C48=""),D48,IF(AND(AE47=1,C47&gt;D48),D48,IF(AND(BO47=2,C47&gt;D47),D48,IF(AND(BP47=1,C47&gt;D47,C47&gt;D48),D48,IF(AND(BP47=1,C47&gt;D47,C47&lt;D48),C47,IF(AND(BO47=2,C47=D47),"",IF(AND(BP47=1,C47=D47),"",IF(AE47,C47,""))))))))))),"")</f>
        <v/>
      </c>
      <c r="G48" s="123" t="str">
        <f t="shared" ref="G48" si="924">IF(AND(BP47=1,CE47=0,E48&gt;0),E48,IF(AND(BO47=2,E48&gt;0),E48,IF(AND(C47="",C48=""),"",IF(C47&gt;=G47,C47,IF(AND(AG47&gt;0,D48&lt;C48),E48,IF(AND(C47="",C48=""),"",IF(AND(AG47&gt;0,D48&gt;C48),D48,"")))))))</f>
        <v/>
      </c>
      <c r="H48" s="124" t="str">
        <f t="shared" ref="H48" si="925">IF(H47="","",E48)</f>
        <v/>
      </c>
      <c r="I48" s="344"/>
      <c r="J48" s="137" t="str">
        <f>IF(OR(BB47="育部休",BB47="介部休"),IF(BU47=1,"",IF(OR(D47="",D47=BF47),BF47,IF(AND(BE47&lt;D47,D47&lt;BF47),D47,""))),"")</f>
        <v/>
      </c>
      <c r="K48" s="346"/>
      <c r="L48" s="81" t="str">
        <f>IF(OR(BB47="育部休",BB47="介部休"),IF(BU47=1,"",IF(OR(D48="",AND(BH47&lt;D48,D48&lt;BI47),D48=BH47),BI47,"")),"")</f>
        <v/>
      </c>
      <c r="M48" s="353"/>
      <c r="N48" s="354"/>
      <c r="O48" s="336"/>
      <c r="P48" s="232"/>
      <c r="Q48" s="338"/>
      <c r="R48" s="338"/>
      <c r="S48" s="338"/>
      <c r="T48" s="338"/>
      <c r="U48" s="329"/>
      <c r="V48" s="255"/>
      <c r="W48" s="256"/>
      <c r="X48" s="256"/>
      <c r="Y48" s="256"/>
      <c r="Z48" s="256"/>
      <c r="AA48" s="256"/>
      <c r="AB48" s="257"/>
      <c r="AC48" s="333"/>
      <c r="AD48" s="323"/>
      <c r="AE48" s="334"/>
      <c r="AF48" s="258"/>
      <c r="AG48" s="325"/>
      <c r="AH48" s="319"/>
      <c r="AI48" s="319"/>
      <c r="AJ48" s="319"/>
      <c r="AK48" s="327"/>
      <c r="AL48" s="258"/>
      <c r="AM48" s="323"/>
      <c r="AN48" s="258"/>
      <c r="AO48" s="320"/>
      <c r="AP48" s="319"/>
      <c r="AQ48" s="258"/>
      <c r="AR48" s="320"/>
      <c r="AS48" s="320"/>
      <c r="AT48" s="319"/>
      <c r="AU48" s="322"/>
      <c r="AV48" s="260">
        <f t="shared" si="16"/>
        <v>0</v>
      </c>
      <c r="AW48" s="260"/>
      <c r="AX48" s="260"/>
      <c r="AY48" s="260"/>
      <c r="AZ48" s="260"/>
      <c r="BA48" s="259"/>
      <c r="BB48" s="259"/>
      <c r="BC48" s="259"/>
      <c r="BD48" s="259"/>
      <c r="BE48" s="259"/>
      <c r="BF48" s="259"/>
      <c r="BG48" s="259"/>
      <c r="BH48" s="259"/>
      <c r="BI48" s="259"/>
      <c r="BJ48" s="258"/>
      <c r="BK48" s="259"/>
      <c r="BL48" s="259"/>
      <c r="BM48" s="318"/>
      <c r="BN48" s="220"/>
      <c r="BO48" s="319"/>
      <c r="BP48" s="243"/>
      <c r="BQ48" s="227"/>
      <c r="BR48" s="243"/>
      <c r="BS48" s="243"/>
      <c r="BT48" s="243"/>
      <c r="BU48" s="241"/>
      <c r="BV48" s="243"/>
      <c r="BW48" s="243"/>
      <c r="BX48" s="243"/>
      <c r="BY48" s="243"/>
      <c r="BZ48" s="243"/>
      <c r="CA48" s="243"/>
      <c r="CB48" s="243"/>
      <c r="CC48" s="315"/>
      <c r="CD48" s="316"/>
      <c r="CE48" s="243"/>
      <c r="CF48" s="310"/>
      <c r="CG48" s="312"/>
      <c r="CH48" s="314"/>
      <c r="CI48" s="252"/>
      <c r="CJ48" s="252"/>
      <c r="CK48" s="252"/>
      <c r="CL48" s="252"/>
      <c r="CM48" s="254"/>
      <c r="CN48" s="230"/>
      <c r="CO48" s="230"/>
    </row>
    <row r="49" spans="1:93" ht="15.95" customHeight="1">
      <c r="A49" s="339">
        <f t="shared" ref="A49" si="926">A47+1</f>
        <v>45251</v>
      </c>
      <c r="B49" s="341" t="str">
        <f t="shared" ref="B49" si="927">TEXT(A49,"aaa")</f>
        <v>火</v>
      </c>
      <c r="C49" s="78" t="str">
        <f>IF(OR(BO49=2,BP49=1),"",VLOOKUP(B49,職員情報!$1:$1048576,2,FALSE))</f>
        <v/>
      </c>
      <c r="D49" s="132"/>
      <c r="E49" s="79"/>
      <c r="F49" s="153" t="str">
        <f t="shared" ref="F49" si="928">IF(AND(BO69=1,D50=0),"",IF(AND(BO42=1,C49=""),D49,IF(AND(BO49=2,C49&gt;D49),D49,IF(AND(BO49=2,C49=D49),"",IF(AND(BP49=1,D50=0),"",IF(AND(BP49=1,C49=""),D49,IF(AND(BP49=1,C49&gt;D49),D49,IF(AND(BP49=1,C49=D49),"",IF(AE49=1,D49,"")))))))))</f>
        <v/>
      </c>
      <c r="G49" s="121" t="str">
        <f t="shared" si="19"/>
        <v/>
      </c>
      <c r="H49" s="122" t="str">
        <f t="shared" ref="H49" si="929">IF(AND(AG49&gt;0,C49&gt;=G50),C50,IF(E49=C49,"",IF(AND(AG49&gt;0,C50&gt;G49),"",IF(AND(AG49&gt;0,D50&gt;0,E49-D50&gt;0),E49,IF(AND(AG49&gt;0,E49&gt;0),C50,"")))))</f>
        <v/>
      </c>
      <c r="I49" s="343" t="str">
        <f t="shared" ref="I49" si="930">IF(BB49="","",IF(J49="","",BB49))</f>
        <v/>
      </c>
      <c r="J49" s="77" t="str">
        <f>IF(OR(BB49="育部休",BB49="介部休"),IF(BU49=1,"",IF(OR(D49="",AND(BE49&lt;D49,D49&lt;BF49),D49=BF49),BE49,"")),"")</f>
        <v/>
      </c>
      <c r="K49" s="345" t="str">
        <f t="shared" ref="K49" si="931">IF(BB49="","",IF(L49="","",BB49))</f>
        <v/>
      </c>
      <c r="L49" s="79" t="str">
        <f>IF(OR(BB49="育部休",BB49="介部休"),IF(BU49=1,"",IF(OR(D50="",D50=BH49),BH49,IF(AND(BH49&lt;D50,D50&lt;BI49),D50,""))),"")</f>
        <v/>
      </c>
      <c r="M49" s="347">
        <f>IF(BP49=1,"",VLOOKUP(B49,職員情報!$1:$1048576,4,FALSE))</f>
        <v>0</v>
      </c>
      <c r="N49" s="349">
        <f>IF(BP49=1,"",VLOOKUP(B49,職員情報!$1:$1048576,5,FALSE))</f>
        <v>0</v>
      </c>
      <c r="O49" s="335">
        <f t="shared" ref="O49" si="932">IFERROR(IF(AND(BR49=1,(C50-C49)&gt;=TIME(8,45,0)),"1:00",IF(AND(BR49=1,(C50-C49)&gt;TIME(6,0,0)),"0:45",IF(AND(BR49=1,(C50-C49)&lt;=TIME(6,0,0)),"0:00",IF(BP49=1,"0:00",N49-M49)))),0)</f>
        <v>0</v>
      </c>
      <c r="P49" s="231"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IF(BP49=1,"",VLOOKUP(B49,[1]職員情報!$1:$1048576,27,FALSE))</f>
        <v/>
      </c>
      <c r="V49" s="330"/>
      <c r="W49" s="331"/>
      <c r="X49" s="331"/>
      <c r="Y49" s="331"/>
      <c r="Z49" s="331"/>
      <c r="AA49" s="331"/>
      <c r="AB49" s="332"/>
      <c r="AC49" s="333"/>
      <c r="AD49" s="323" t="str">
        <f t="shared" ref="AD49" si="933">IFERROR(IF(CM49=1,C50-C49,IF(C49="","",C50-C49-O49)),"×")</f>
        <v/>
      </c>
      <c r="AE49" s="334" t="str">
        <f t="shared" ref="AE49" si="934">IF(CB49=1,"",IF(BO49=2,"",IF(D50=0,"",IF(D49=C49,"",IF(AND(D49&gt;=0,D49-C49&lt;0),1,"")))))</f>
        <v/>
      </c>
      <c r="AF49" s="258">
        <f t="shared" ref="AF49" si="935">IF(C49="",0,IF(AND(D49&lt;C49,D50&lt;C49),D50-D49,IF(D49&lt;C49,C49-D49,0)))</f>
        <v>0</v>
      </c>
      <c r="AG49" s="320">
        <f t="shared" ref="AG49" si="936">IF(D50="",0,IF(AND(D50&lt;C50,E50&gt;C50),E50-C50,IF(AND(OR(D50&gt;C50,D50=C50),E50&gt;D50),D50-C50+E50-E49,IF(AND(OR(D50&gt;C50,D50=C50),E50=""),D50-C50,0))))</f>
        <v>0</v>
      </c>
      <c r="AH49" s="258">
        <f>IFERROR(F50-F49,0)</f>
        <v>0</v>
      </c>
      <c r="AI49" s="258">
        <f t="shared" ref="AI49" si="937">IFERROR(G50-G49,0)</f>
        <v>0</v>
      </c>
      <c r="AJ49" s="258">
        <f>IFERROR(H50-H49,0)</f>
        <v>0</v>
      </c>
      <c r="AK49" s="326">
        <f t="shared" ref="AK49" si="938">IFERROR(IF(AND(C49="",BP49=1),AH49+AI49+AJ49,(IF(AND(C49="",BO49=2),AH49+AI49+AJ49-O49,AH49+AI49+AJ49))),0)</f>
        <v>0</v>
      </c>
      <c r="AL49" s="258">
        <f t="shared" ref="AL49" si="939">IF(AD49&gt;=TIME(7,45,0),0,IF(C49="",0,IF((AD49+AK49)&lt;TIME(7,45,0),AK49,"7:45"-AD49)))</f>
        <v>0</v>
      </c>
      <c r="AM49" s="323">
        <f t="shared" ref="AM49" si="940">IF(AK49&lt;=(AL49+AN49),0,AK49-AL49-AP49)</f>
        <v>0</v>
      </c>
      <c r="AN49" s="258">
        <f>IF(BP49=1,0,IF(F50=0,0,IF(AND(F49&lt;TIME(5,0,0),F50&lt;TIME(5,0,0)),F50-F49,IF(F49&lt;TIME(5,0,0),TIME(5,0,0)-F49,0))))</f>
        <v>0</v>
      </c>
      <c r="AO49" s="324">
        <f t="shared" ref="AO49" si="941">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58">
        <f t="shared" ref="AP49" si="942">AN49+AO49</f>
        <v>0</v>
      </c>
      <c r="AQ49" s="258">
        <f t="shared" ref="AQ49" si="943">AK49-AT49</f>
        <v>0</v>
      </c>
      <c r="AR49" s="320">
        <f t="shared" ref="AR49" si="944">IF(BP49="",0,IF(F50=0,0,IF(F49&lt;TIME(5,0,0),TIME(5,0,0)-F49,IF(G49&lt;TIME(5,0,0),TIME(5,0,0)-G49,0))))</f>
        <v>0</v>
      </c>
      <c r="AS49" s="320">
        <f t="shared" ref="AS49" si="945">IF(BP49="",0,IF(F50="",0,IF(F50&gt;TIME(22,0,0),F50-TIME(22,0,0),IF(G50="",0,IF(G50&gt;TIME(22,0,0),G50-TIME(22,0,0),0)))))</f>
        <v>0</v>
      </c>
      <c r="AT49" s="258">
        <f t="shared" ref="AT49" si="946">AR49+AS49</f>
        <v>0</v>
      </c>
      <c r="AU49" s="321">
        <f t="shared" ref="AU49" si="947">IF(OR(AD49="",AD49="×"),0,IF(BT49=0,1,0))</f>
        <v>0</v>
      </c>
      <c r="AV49" s="258">
        <f t="shared" ref="AV49" si="948">IF(OR(AD49="",AD49="×"),0,IF(C49="",0,AD49-BG49-BJ49))</f>
        <v>0</v>
      </c>
      <c r="AW49" s="258" t="str">
        <f t="shared" ref="AW49" si="949">IFERROR(IF(AD49="","",AD49*BT49),0)</f>
        <v/>
      </c>
      <c r="AX49" s="258">
        <f t="shared" ref="AX49" si="950">IF(J50="",0,IF(AND(J49&lt;M49,J50&gt;N49),J50-J49-O49,J50-J49))</f>
        <v>0</v>
      </c>
      <c r="AY49" s="258">
        <f t="shared" ref="AY49" si="951">IF(L50="",0,IF(AND(L49&lt;M49,L50&gt;N49),L50-L49-O49,L50-L49))</f>
        <v>0</v>
      </c>
      <c r="AZ49" s="258">
        <f t="shared" ref="AZ49" si="952">IF(J50="",0,IF(I49="育部休",J50-J49,0))</f>
        <v>0</v>
      </c>
      <c r="BA49" s="258">
        <f t="shared" ref="BA49" si="953">IF(L50="",0,IF(K49="育部休",L50-L49,0))</f>
        <v>0</v>
      </c>
      <c r="BB49" s="258" t="str">
        <f>IF(C50="","",VLOOKUP(B49,職員情報!$1:$1048576,8,FALSE))</f>
        <v/>
      </c>
      <c r="BC49" s="258" t="str">
        <f t="shared" ref="BC49" si="954">IF(BB49="","",IF(AND(J49="",L49=""),"",IF(L49="","育部休"&amp;TEXT(J49,"h時mm分")&amp;"～"&amp;TEXT(J50,"h時mm分"),IF(J49="","育部休"&amp;TEXT(L49,"h時mm分")&amp;"～"&amp;TEXT(L50,"h時mm分"),"育部休"&amp;TEXT(J49,"h時mm分")&amp;"～"&amp;TEXT(J50,"h時mm分")&amp;"　"&amp;TEXT(L49,"h時mm分")&amp;"～"&amp;TEXT(L50,"h時mm分")))))</f>
        <v/>
      </c>
      <c r="BD49" s="258" t="str">
        <f>IF(E50="","",VLOOKUP(C49,職員情報!$1:$1048576,19,FALSE))</f>
        <v/>
      </c>
      <c r="BE49" s="258" t="str">
        <f>IF(OR(BO49=2,BP49=1),"",VLOOKUP(B49,職員情報!$1:$1048576,9,FALSE))</f>
        <v/>
      </c>
      <c r="BF49" s="258" t="str">
        <f>IF(OR(BO49=2,BP49=1),"",VLOOKUP(B49,職員情報!$1:$1048576,10,FALSE))</f>
        <v/>
      </c>
      <c r="BG49" s="258">
        <f t="shared" ref="BG49" si="955">IF(OR(BO49=2,BP49=1),0,IF(J49="",0,IF(OR(I49="育部休",I49="介部休",I49="無休",I49="欠勤"),IF(AND(OR(J49&lt;M49,J49=M49),OR(N49&lt;J50,N49=J50)),J50-J49-(N49-M49),J50-J49),0)))</f>
        <v>0</v>
      </c>
      <c r="BH49" s="258" t="str">
        <f>IF(OR(BO49=2,BP49=1),"",VLOOKUP(B49,職員情報!$1:$1048576,12,FALSE))</f>
        <v/>
      </c>
      <c r="BI49" s="258" t="str">
        <f>IF(OR(BO49=2,BP49=1),"",VLOOKUP(B49,職員情報!$1:$1048576,13,FALSE))</f>
        <v/>
      </c>
      <c r="BJ49" s="258">
        <f t="shared" ref="BJ49" si="956">IF(OR(BO49=2,BP49=1),0,IF(L49="",0,IF(OR(K49="育部休",K49="介部休",K49="無休",K49="欠勤"),IF(AND(OR(L49&lt;M49,L49=M49),OR(N49&lt;L50,N49=L50)),L50-L49-(N49-M49),L50-L49),0)))</f>
        <v>0</v>
      </c>
      <c r="BK49" s="258">
        <f t="shared" ref="BK49" si="957">IF(I49="育部休",0,IF(I49="介部休","",BG49))</f>
        <v>0</v>
      </c>
      <c r="BL49" s="258">
        <f t="shared" ref="BL49" si="958">IF(K49="育部休",0,IF(K49="介部休","",BJ49))</f>
        <v>0</v>
      </c>
      <c r="BM49" s="317">
        <f>IF(AND(D49="",BG49&gt;0),0,IF(OR(BU49=1,D49&lt;VLOOKUP(B49,職員情報!$1:$1048576,10,FALSE)),BG49,IF(OR(I49="",J49&gt;VLOOKUP(B49,職員情報!$1:$1048576,2,FALSE)),0,BG49)))</f>
        <v>0</v>
      </c>
      <c r="BN49" s="215"/>
      <c r="BO49" s="319">
        <f>IF(AND(VLOOKUP(B49,職員情報!$1:$1048576,29,FALSE)=2,BP49="",BR49=""),2,"")</f>
        <v>2</v>
      </c>
      <c r="BP49" s="243" t="str">
        <f t="shared" ref="BP49" si="959">IF(AND(BQ49=1,BR49=""),1,"")</f>
        <v/>
      </c>
      <c r="BQ49" s="227" t="str">
        <f>IF(OR(WEEKDAY(A49)=1,AND(WEEKDAY(A49)=7,職員情報!$B$14=""),COUNTIF(休日!$A:$B,A49)=1,BW49=1),1,"")</f>
        <v/>
      </c>
      <c r="BR49" s="243" t="str">
        <f t="shared" ref="BR49" si="960">IF(COUNTIF(V50,"*振替*")+COUNTIF(V50,"*変更*"),1,"")</f>
        <v/>
      </c>
      <c r="BS49" s="243">
        <f t="shared" ref="BS49" si="961">IF((OR(D49="年休",D49="特休",D49="病休",D49="有休",D49="職専免",D49="出張",D49="年休等",D49="在宅勤務",D50="年休",D50="特休",D50="病休",D50="有休",D50="職専免",D50="出張",D50="年休等",D50="在宅勤務")),1,0)</f>
        <v>0</v>
      </c>
      <c r="BT49" s="243">
        <f>IF((OR(D49="無休",D49="欠勤",D50="無休",D50="欠勤")),1,0)</f>
        <v>0</v>
      </c>
      <c r="BU49" s="243">
        <f t="shared" ref="BU49" si="962">IF(AND(BS49=0,BT49=0),0,1)</f>
        <v>0</v>
      </c>
      <c r="BV49" s="243"/>
      <c r="BW49" s="243">
        <f>IF(D49="振替",1,0)</f>
        <v>0</v>
      </c>
      <c r="BX49" s="243"/>
      <c r="BY49" s="243"/>
      <c r="BZ49" s="243"/>
      <c r="CA49" s="243">
        <f>IF((OR(D49="年休",D49="特休",D49="病休",D49="有休",D49="無休",D49="欠勤",D49="職専免",D49="出張",D49="振替",D50="年休",D50="特休",D50="病休",D50="有休",D50="無休",D50="欠勤",D50="職専免",D50="出張",D50="振替")),1,0)</f>
        <v>0</v>
      </c>
      <c r="CB49" s="243">
        <f t="shared" ref="CB49" si="963">IF((OR(BP49=1,CA49=1)),1,0)</f>
        <v>0</v>
      </c>
      <c r="CC49" s="315">
        <f>IF(V49="",1,0)</f>
        <v>1</v>
      </c>
      <c r="CD49" s="316"/>
      <c r="CE49" s="243">
        <f t="shared" ref="CE49" si="964">IF(COUNTIFS(V49,"*半日勤務*")+COUNTIFS(V50,"*半日勤務*"),1,0)</f>
        <v>0</v>
      </c>
      <c r="CF49" s="309">
        <f>VLOOKUP(B49,職員情報!$1:$1048576,21,FALSE)</f>
        <v>0</v>
      </c>
      <c r="CG49" s="311" t="str">
        <f>IF(AND(CF49&lt;TIME(1,0,0),D50&gt;0,E50&gt;0),"1:00","0:45")</f>
        <v>0:45</v>
      </c>
      <c r="CH49" s="313">
        <f t="shared" ref="CH49" si="965">IF(AK49&lt;=0,0,IF(AK49&lt;TIME(7,45,0),AK49,TIME(7,45,0)))</f>
        <v>0</v>
      </c>
      <c r="CI49" s="251">
        <f t="shared" ref="CI49" si="966">IF(AK49&gt;0,AK49-CH49-CL49,0)</f>
        <v>0</v>
      </c>
      <c r="CJ49" s="251">
        <f t="shared" ref="CJ49" si="967">IF(AK49&lt;=0,0,IF(F50=0,0,IF(AND(P49&gt;=TIME(7,45,0),F49&lt;TIME(5,0,0)),TIME(5,0,0)-F49,IF(AND(P49&gt;=TIME(7,45,0),G49&lt;TIME(5,0,0)),TIME(5,0,0)-G49,0))))</f>
        <v>0</v>
      </c>
      <c r="CK49" s="251">
        <f t="shared" ref="CK49" si="968">IF(F50="",0,IF(AND(P49&gt;=TIME(7,45,0),F50&gt;TIME(22,0,0)),F50-TIME(22,0,0),IF(G50="",0,IF(AND(P49&gt;=TIME(7,45,0),G50&gt;TIME(22,0,0)),G50-TIME(22,0,0),0))))</f>
        <v>0</v>
      </c>
      <c r="CL49" s="251">
        <f t="shared" ref="CL49" si="969">CJ49+CK49</f>
        <v>0</v>
      </c>
      <c r="CM49" s="253">
        <f>VLOOKUP(B49,職員情報!$1:$1048576,30,FALSE)</f>
        <v>0</v>
      </c>
      <c r="CN49" s="229">
        <f t="shared" ref="CN49" si="970">CN47+SUM(P49:T49)</f>
        <v>0</v>
      </c>
      <c r="CO49" s="229">
        <f t="shared" ref="CO49" si="971">CO47+SUM(P49:T49)</f>
        <v>0</v>
      </c>
    </row>
    <row r="50" spans="1:93" ht="15.95" customHeight="1">
      <c r="A50" s="355"/>
      <c r="B50" s="352"/>
      <c r="C50" s="80" t="str">
        <f>IF(OR(BO49=2,BP49=1),"",VLOOKUP(B49,職員情報!$1:$1048576,3,FALSE))</f>
        <v/>
      </c>
      <c r="D50" s="133"/>
      <c r="E50" s="134"/>
      <c r="F50" s="164" t="str">
        <f t="shared" ref="F50" si="972">IFERROR(IF(AND(BO49=2,D50=0),"",IF(AND(BO49=2,C50=""),D50,IF(AND(BP49=1,D50=0),"",IF(AND(BP49=1,C50=""),D50,IF(AND(AE49=1,C49&gt;D50),D50,IF(AND(BO49=2,C49&gt;D49),D50,IF(AND(BP49=1,C49&gt;D49,C49&gt;D50),D50,IF(AND(BP49=1,C49&gt;D49,C49&lt;D50),C49,IF(AND(BO49=2,C49=D49),"",IF(AND(BP49=1,C49=D49),"",IF(AE49,C49,""))))))))))),"")</f>
        <v/>
      </c>
      <c r="G50" s="123" t="str">
        <f t="shared" ref="G50" si="973">IF(AND(BP49=1,CE49=0,E50&gt;0),E50,IF(AND(BO49=2,E50&gt;0),E50,IF(AND(C49="",C50=""),"",IF(C49&gt;=G49,C49,IF(AND(AG49&gt;0,D50&lt;C50),E50,IF(AND(C49="",C50=""),"",IF(AND(AG49&gt;0,D50&gt;C50),D50,"")))))))</f>
        <v/>
      </c>
      <c r="H50" s="124" t="str">
        <f t="shared" ref="H50" si="974">IF(H49="","",E50)</f>
        <v/>
      </c>
      <c r="I50" s="344"/>
      <c r="J50" s="137" t="str">
        <f>IF(OR(BB49="育部休",BB49="介部休"),IF(BU49=1,"",IF(OR(D49="",D49=BF49),BF49,IF(AND(BE49&lt;D49,D49&lt;BF49),D49,""))),"")</f>
        <v/>
      </c>
      <c r="K50" s="346"/>
      <c r="L50" s="81" t="str">
        <f>IF(OR(BB49="育部休",BB49="介部休"),IF(BU49=1,"",IF(OR(D50="",AND(BH49&lt;D50,D50&lt;BI49),D50=BH49),BI49,"")),"")</f>
        <v/>
      </c>
      <c r="M50" s="353"/>
      <c r="N50" s="354"/>
      <c r="O50" s="336"/>
      <c r="P50" s="232"/>
      <c r="Q50" s="338"/>
      <c r="R50" s="338"/>
      <c r="S50" s="338"/>
      <c r="T50" s="338"/>
      <c r="U50" s="329"/>
      <c r="V50" s="255"/>
      <c r="W50" s="256"/>
      <c r="X50" s="256"/>
      <c r="Y50" s="256"/>
      <c r="Z50" s="256"/>
      <c r="AA50" s="256"/>
      <c r="AB50" s="257"/>
      <c r="AC50" s="333"/>
      <c r="AD50" s="323"/>
      <c r="AE50" s="334"/>
      <c r="AF50" s="258"/>
      <c r="AG50" s="325"/>
      <c r="AH50" s="319"/>
      <c r="AI50" s="319"/>
      <c r="AJ50" s="319"/>
      <c r="AK50" s="327"/>
      <c r="AL50" s="258"/>
      <c r="AM50" s="323"/>
      <c r="AN50" s="258"/>
      <c r="AO50" s="320"/>
      <c r="AP50" s="319"/>
      <c r="AQ50" s="258"/>
      <c r="AR50" s="320"/>
      <c r="AS50" s="320"/>
      <c r="AT50" s="319"/>
      <c r="AU50" s="322"/>
      <c r="AV50" s="260">
        <f t="shared" si="16"/>
        <v>0</v>
      </c>
      <c r="AW50" s="260"/>
      <c r="AX50" s="260"/>
      <c r="AY50" s="260"/>
      <c r="AZ50" s="260"/>
      <c r="BA50" s="259"/>
      <c r="BB50" s="259"/>
      <c r="BC50" s="259"/>
      <c r="BD50" s="259"/>
      <c r="BE50" s="259"/>
      <c r="BF50" s="259"/>
      <c r="BG50" s="259"/>
      <c r="BH50" s="259"/>
      <c r="BI50" s="259"/>
      <c r="BJ50" s="258"/>
      <c r="BK50" s="259"/>
      <c r="BL50" s="259"/>
      <c r="BM50" s="318"/>
      <c r="BN50" s="220"/>
      <c r="BO50" s="319"/>
      <c r="BP50" s="243"/>
      <c r="BQ50" s="227"/>
      <c r="BR50" s="243"/>
      <c r="BS50" s="243"/>
      <c r="BT50" s="243"/>
      <c r="BU50" s="241"/>
      <c r="BV50" s="243"/>
      <c r="BW50" s="243"/>
      <c r="BX50" s="243"/>
      <c r="BY50" s="243"/>
      <c r="BZ50" s="243"/>
      <c r="CA50" s="243"/>
      <c r="CB50" s="243"/>
      <c r="CC50" s="315"/>
      <c r="CD50" s="316"/>
      <c r="CE50" s="243"/>
      <c r="CF50" s="310"/>
      <c r="CG50" s="312"/>
      <c r="CH50" s="314"/>
      <c r="CI50" s="252"/>
      <c r="CJ50" s="252"/>
      <c r="CK50" s="252"/>
      <c r="CL50" s="252"/>
      <c r="CM50" s="254"/>
      <c r="CN50" s="230"/>
      <c r="CO50" s="230"/>
    </row>
    <row r="51" spans="1:93" ht="15.95" customHeight="1">
      <c r="A51" s="339">
        <f t="shared" ref="A51" si="975">A49+1</f>
        <v>45252</v>
      </c>
      <c r="B51" s="341" t="str">
        <f t="shared" ref="B51" si="976">TEXT(A51,"aaa")</f>
        <v>水</v>
      </c>
      <c r="C51" s="78" t="str">
        <f>IF(OR(BO51=2,BP51=1),"",VLOOKUP(B51,職員情報!$1:$1048576,2,FALSE))</f>
        <v/>
      </c>
      <c r="D51" s="132"/>
      <c r="E51" s="79"/>
      <c r="F51" s="153" t="str">
        <f t="shared" ref="F51" si="977">IF(AND(BO71=1,D52=0),"",IF(AND(BO44=1,C51=""),D51,IF(AND(BO51=2,C51&gt;D51),D51,IF(AND(BO51=2,C51=D51),"",IF(AND(BP51=1,D52=0),"",IF(AND(BP51=1,C51=""),D51,IF(AND(BP51=1,C51&gt;D51),D51,IF(AND(BP51=1,C51=D51),"",IF(AE51=1,D51,"")))))))))</f>
        <v/>
      </c>
      <c r="G51" s="121" t="str">
        <f t="shared" si="19"/>
        <v/>
      </c>
      <c r="H51" s="122" t="str">
        <f t="shared" ref="H51" si="978">IF(AND(AG51&gt;0,C51&gt;=G52),C52,IF(E51=C51,"",IF(AND(AG51&gt;0,C52&gt;G51),"",IF(AND(AG51&gt;0,D52&gt;0,E51-D52&gt;0),E51,IF(AND(AG51&gt;0,E51&gt;0),C52,"")))))</f>
        <v/>
      </c>
      <c r="I51" s="343" t="str">
        <f t="shared" ref="I51" si="979">IF(BB51="","",IF(J51="","",BB51))</f>
        <v/>
      </c>
      <c r="J51" s="77" t="str">
        <f>IF(OR(BB51="育部休",BB51="介部休"),IF(BU51=1,"",IF(OR(D51="",AND(BE51&lt;D51,D51&lt;BF51),D51=BF51),BE51,"")),"")</f>
        <v/>
      </c>
      <c r="K51" s="345" t="str">
        <f t="shared" ref="K51" si="980">IF(BB51="","",IF(L51="","",BB51))</f>
        <v/>
      </c>
      <c r="L51" s="79" t="str">
        <f>IF(OR(BB51="育部休",BB51="介部休"),IF(BU51=1,"",IF(OR(D52="",D52=BH51),BH51,IF(AND(BH51&lt;D52,D52&lt;BI51),D52,""))),"")</f>
        <v/>
      </c>
      <c r="M51" s="347">
        <f>IF(BP51=1,"",VLOOKUP(B51,職員情報!$1:$1048576,4,FALSE))</f>
        <v>0</v>
      </c>
      <c r="N51" s="349">
        <f>IF(BP51=1,"",VLOOKUP(B51,職員情報!$1:$1048576,5,FALSE))</f>
        <v>0</v>
      </c>
      <c r="O51" s="335">
        <f t="shared" ref="O51" si="981">IFERROR(IF(AND(BR51=1,(C52-C51)&gt;=TIME(8,45,0)),"1:00",IF(AND(BR51=1,(C52-C51)&gt;TIME(6,0,0)),"0:45",IF(AND(BR51=1,(C52-C51)&lt;=TIME(6,0,0)),"0:00",IF(BP51=1,"0:00",N51-M51)))),0)</f>
        <v>0</v>
      </c>
      <c r="P51" s="231"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IF(BP51=1,"",VLOOKUP(B51,[1]職員情報!$1:$1048576,27,FALSE))</f>
        <v/>
      </c>
      <c r="V51" s="330"/>
      <c r="W51" s="331"/>
      <c r="X51" s="331"/>
      <c r="Y51" s="331"/>
      <c r="Z51" s="331"/>
      <c r="AA51" s="331"/>
      <c r="AB51" s="332"/>
      <c r="AC51" s="333"/>
      <c r="AD51" s="323" t="str">
        <f t="shared" ref="AD51" si="982">IFERROR(IF(CM51=1,C52-C51,IF(C51="","",C52-C51-O51)),"×")</f>
        <v/>
      </c>
      <c r="AE51" s="334" t="str">
        <f t="shared" ref="AE51" si="983">IF(CB51=1,"",IF(BO51=2,"",IF(D52=0,"",IF(D51=C51,"",IF(AND(D51&gt;=0,D51-C51&lt;0),1,"")))))</f>
        <v/>
      </c>
      <c r="AF51" s="258">
        <f t="shared" ref="AF51" si="984">IF(C51="",0,IF(AND(D51&lt;C51,D52&lt;C51),D52-D51,IF(D51&lt;C51,C51-D51,0)))</f>
        <v>0</v>
      </c>
      <c r="AG51" s="320">
        <f t="shared" ref="AG51" si="985">IF(D52="",0,IF(AND(D52&lt;C52,E52&gt;C52),E52-C52,IF(AND(OR(D52&gt;C52,D52=C52),E52&gt;D52),D52-C52+E52-E51,IF(AND(OR(D52&gt;C52,D52=C52),E52=""),D52-C52,0))))</f>
        <v>0</v>
      </c>
      <c r="AH51" s="258">
        <f>IFERROR(F52-F51,0)</f>
        <v>0</v>
      </c>
      <c r="AI51" s="258">
        <f t="shared" ref="AI51" si="986">IFERROR(G52-G51,0)</f>
        <v>0</v>
      </c>
      <c r="AJ51" s="258">
        <f>IFERROR(H52-H51,0)</f>
        <v>0</v>
      </c>
      <c r="AK51" s="326">
        <f t="shared" ref="AK51" si="987">IFERROR(IF(AND(C51="",BP51=1),AH51+AI51+AJ51,(IF(AND(C51="",BO51=2),AH51+AI51+AJ51-O51,AH51+AI51+AJ51))),0)</f>
        <v>0</v>
      </c>
      <c r="AL51" s="258">
        <f t="shared" ref="AL51" si="988">IF(AD51&gt;=TIME(7,45,0),0,IF(C51="",0,IF((AD51+AK51)&lt;TIME(7,45,0),AK51,"7:45"-AD51)))</f>
        <v>0</v>
      </c>
      <c r="AM51" s="323">
        <f t="shared" ref="AM51" si="989">IF(AK51&lt;=(AL51+AN51),0,AK51-AL51-AP51)</f>
        <v>0</v>
      </c>
      <c r="AN51" s="258">
        <f>IF(BP51=1,0,IF(F52=0,0,IF(AND(F51&lt;TIME(5,0,0),F52&lt;TIME(5,0,0)),F52-F51,IF(F51&lt;TIME(5,0,0),TIME(5,0,0)-F51,0))))</f>
        <v>0</v>
      </c>
      <c r="AO51" s="324">
        <f t="shared" ref="AO51" si="990">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58">
        <f t="shared" ref="AP51" si="991">AN51+AO51</f>
        <v>0</v>
      </c>
      <c r="AQ51" s="258">
        <f t="shared" ref="AQ51" si="992">AK51-AT51</f>
        <v>0</v>
      </c>
      <c r="AR51" s="320">
        <f t="shared" ref="AR51" si="993">IF(BP51="",0,IF(F52=0,0,IF(F51&lt;TIME(5,0,0),TIME(5,0,0)-F51,IF(G51&lt;TIME(5,0,0),TIME(5,0,0)-G51,0))))</f>
        <v>0</v>
      </c>
      <c r="AS51" s="320">
        <f t="shared" ref="AS51" si="994">IF(BP51="",0,IF(F52="",0,IF(F52&gt;TIME(22,0,0),F52-TIME(22,0,0),IF(G52="",0,IF(G52&gt;TIME(22,0,0),G52-TIME(22,0,0),0)))))</f>
        <v>0</v>
      </c>
      <c r="AT51" s="258">
        <f t="shared" ref="AT51" si="995">AR51+AS51</f>
        <v>0</v>
      </c>
      <c r="AU51" s="321">
        <f t="shared" ref="AU51" si="996">IF(OR(AD51="",AD51="×"),0,IF(BT51=0,1,0))</f>
        <v>0</v>
      </c>
      <c r="AV51" s="258">
        <f t="shared" ref="AV51" si="997">IF(OR(AD51="",AD51="×"),0,IF(C51="",0,AD51-BG51-BJ51))</f>
        <v>0</v>
      </c>
      <c r="AW51" s="258" t="str">
        <f t="shared" ref="AW51" si="998">IFERROR(IF(AD51="","",AD51*BT51),0)</f>
        <v/>
      </c>
      <c r="AX51" s="258">
        <f t="shared" ref="AX51" si="999">IF(J52="",0,IF(AND(J51&lt;M51,J52&gt;N51),J52-J51-O51,J52-J51))</f>
        <v>0</v>
      </c>
      <c r="AY51" s="258">
        <f t="shared" ref="AY51" si="1000">IF(L52="",0,IF(AND(L51&lt;M51,L52&gt;N51),L52-L51-O51,L52-L51))</f>
        <v>0</v>
      </c>
      <c r="AZ51" s="258">
        <f t="shared" ref="AZ51" si="1001">IF(J52="",0,IF(I51="育部休",J52-J51,0))</f>
        <v>0</v>
      </c>
      <c r="BA51" s="258">
        <f t="shared" ref="BA51" si="1002">IF(L52="",0,IF(K51="育部休",L52-L51,0))</f>
        <v>0</v>
      </c>
      <c r="BB51" s="258" t="str">
        <f>IF(C52="","",VLOOKUP(B51,職員情報!$1:$1048576,8,FALSE))</f>
        <v/>
      </c>
      <c r="BC51" s="258" t="str">
        <f t="shared" ref="BC51" si="1003">IF(BB51="","",IF(AND(J51="",L51=""),"",IF(L51="","育部休"&amp;TEXT(J51,"h時mm分")&amp;"～"&amp;TEXT(J52,"h時mm分"),IF(J51="","育部休"&amp;TEXT(L51,"h時mm分")&amp;"～"&amp;TEXT(L52,"h時mm分"),"育部休"&amp;TEXT(J51,"h時mm分")&amp;"～"&amp;TEXT(J52,"h時mm分")&amp;"　"&amp;TEXT(L51,"h時mm分")&amp;"～"&amp;TEXT(L52,"h時mm分")))))</f>
        <v/>
      </c>
      <c r="BD51" s="258" t="str">
        <f>IF(E52="","",VLOOKUP(C51,職員情報!$1:$1048576,19,FALSE))</f>
        <v/>
      </c>
      <c r="BE51" s="258" t="str">
        <f>IF(OR(BO51=2,BP51=1),"",VLOOKUP(B51,職員情報!$1:$1048576,9,FALSE))</f>
        <v/>
      </c>
      <c r="BF51" s="258" t="str">
        <f>IF(OR(BO51=2,BP51=1),"",VLOOKUP(B51,職員情報!$1:$1048576,10,FALSE))</f>
        <v/>
      </c>
      <c r="BG51" s="258">
        <f t="shared" ref="BG51" si="1004">IF(OR(BO51=2,BP51=1),0,IF(J51="",0,IF(OR(I51="育部休",I51="介部休",I51="無休",I51="欠勤"),IF(AND(OR(J51&lt;M51,J51=M51),OR(N51&lt;J52,N51=J52)),J52-J51-(N51-M51),J52-J51),0)))</f>
        <v>0</v>
      </c>
      <c r="BH51" s="258" t="str">
        <f>IF(OR(BO51=2,BP51=1),"",VLOOKUP(B51,職員情報!$1:$1048576,12,FALSE))</f>
        <v/>
      </c>
      <c r="BI51" s="258" t="str">
        <f>IF(OR(BO51=2,BP51=1),"",VLOOKUP(B51,職員情報!$1:$1048576,13,FALSE))</f>
        <v/>
      </c>
      <c r="BJ51" s="258">
        <f t="shared" ref="BJ51" si="1005">IF(OR(BO51=2,BP51=1),0,IF(L51="",0,IF(OR(K51="育部休",K51="介部休",K51="無休",K51="欠勤"),IF(AND(OR(L51&lt;M51,L51=M51),OR(N51&lt;L52,N51=L52)),L52-L51-(N51-M51),L52-L51),0)))</f>
        <v>0</v>
      </c>
      <c r="BK51" s="258">
        <f t="shared" ref="BK51" si="1006">IF(I51="育部休",0,IF(I51="介部休","",BG51))</f>
        <v>0</v>
      </c>
      <c r="BL51" s="258">
        <f t="shared" ref="BL51" si="1007">IF(K51="育部休",0,IF(K51="介部休","",BJ51))</f>
        <v>0</v>
      </c>
      <c r="BM51" s="317">
        <f>IF(AND(D51="",BG51&gt;0),0,IF(OR(BU51=1,D51&lt;VLOOKUP(B51,職員情報!$1:$1048576,10,FALSE)),BG51,IF(OR(I51="",J51&gt;VLOOKUP(B51,職員情報!$1:$1048576,2,FALSE)),0,BG51)))</f>
        <v>0</v>
      </c>
      <c r="BN51" s="215"/>
      <c r="BO51" s="319">
        <f>IF(AND(VLOOKUP(B51,職員情報!$1:$1048576,29,FALSE)=2,BP51="",BR51=""),2,"")</f>
        <v>2</v>
      </c>
      <c r="BP51" s="243" t="str">
        <f t="shared" ref="BP51" si="1008">IF(AND(BQ51=1,BR51=""),1,"")</f>
        <v/>
      </c>
      <c r="BQ51" s="227" t="str">
        <f>IF(OR(WEEKDAY(A51)=1,AND(WEEKDAY(A51)=7,職員情報!$B$14=""),COUNTIF(休日!$A:$B,A51)=1,BW51=1),1,"")</f>
        <v/>
      </c>
      <c r="BR51" s="243" t="str">
        <f t="shared" ref="BR51" si="1009">IF(COUNTIF(V52,"*振替*")+COUNTIF(V52,"*変更*"),1,"")</f>
        <v/>
      </c>
      <c r="BS51" s="243">
        <f t="shared" ref="BS51" si="1010">IF((OR(D51="年休",D51="特休",D51="病休",D51="有休",D51="職専免",D51="出張",D51="年休等",D51="在宅勤務",D52="年休",D52="特休",D52="病休",D52="有休",D52="職専免",D52="出張",D52="年休等",D52="在宅勤務")),1,0)</f>
        <v>0</v>
      </c>
      <c r="BT51" s="243">
        <f>IF((OR(D51="無休",D51="欠勤",D52="無休",D52="欠勤")),1,0)</f>
        <v>0</v>
      </c>
      <c r="BU51" s="243">
        <f t="shared" ref="BU51" si="1011">IF(AND(BS51=0,BT51=0),0,1)</f>
        <v>0</v>
      </c>
      <c r="BV51" s="243"/>
      <c r="BW51" s="243">
        <f>IF(D51="振替",1,0)</f>
        <v>0</v>
      </c>
      <c r="BX51" s="243"/>
      <c r="BY51" s="243"/>
      <c r="BZ51" s="243"/>
      <c r="CA51" s="243">
        <f>IF((OR(D51="年休",D51="特休",D51="病休",D51="有休",D51="無休",D51="欠勤",D51="職専免",D51="出張",D51="振替",D52="年休",D52="特休",D52="病休",D52="有休",D52="無休",D52="欠勤",D52="職専免",D52="出張",D52="振替")),1,0)</f>
        <v>0</v>
      </c>
      <c r="CB51" s="243">
        <f t="shared" ref="CB51" si="1012">IF((OR(BP51=1,CA51=1)),1,0)</f>
        <v>0</v>
      </c>
      <c r="CC51" s="315">
        <f>IF(V51="",1,0)</f>
        <v>1</v>
      </c>
      <c r="CD51" s="316"/>
      <c r="CE51" s="243">
        <f t="shared" ref="CE51" si="1013">IF(COUNTIFS(V51,"*半日勤務*")+COUNTIFS(V52,"*半日勤務*"),1,0)</f>
        <v>0</v>
      </c>
      <c r="CF51" s="309">
        <f>VLOOKUP(B51,職員情報!$1:$1048576,21,FALSE)</f>
        <v>0</v>
      </c>
      <c r="CG51" s="311" t="str">
        <f>IF(AND(CF51&lt;TIME(1,0,0),D52&gt;0,E52&gt;0),"1:00","0:45")</f>
        <v>0:45</v>
      </c>
      <c r="CH51" s="313">
        <f t="shared" ref="CH51" si="1014">IF(AK51&lt;=0,0,IF(AK51&lt;TIME(7,45,0),AK51,TIME(7,45,0)))</f>
        <v>0</v>
      </c>
      <c r="CI51" s="251">
        <f t="shared" ref="CI51" si="1015">IF(AK51&gt;0,AK51-CH51-CL51,0)</f>
        <v>0</v>
      </c>
      <c r="CJ51" s="251">
        <f t="shared" ref="CJ51" si="1016">IF(AK51&lt;=0,0,IF(F52=0,0,IF(AND(P51&gt;=TIME(7,45,0),F51&lt;TIME(5,0,0)),TIME(5,0,0)-F51,IF(AND(P51&gt;=TIME(7,45,0),G51&lt;TIME(5,0,0)),TIME(5,0,0)-G51,0))))</f>
        <v>0</v>
      </c>
      <c r="CK51" s="251">
        <f t="shared" ref="CK51" si="1017">IF(F52="",0,IF(AND(P51&gt;=TIME(7,45,0),F52&gt;TIME(22,0,0)),F52-TIME(22,0,0),IF(G52="",0,IF(AND(P51&gt;=TIME(7,45,0),G52&gt;TIME(22,0,0)),G52-TIME(22,0,0),0))))</f>
        <v>0</v>
      </c>
      <c r="CL51" s="251">
        <f t="shared" ref="CL51" si="1018">CJ51+CK51</f>
        <v>0</v>
      </c>
      <c r="CM51" s="253">
        <f>VLOOKUP(B51,職員情報!$1:$1048576,30,FALSE)</f>
        <v>0</v>
      </c>
      <c r="CN51" s="229">
        <f t="shared" ref="CN51" si="1019">CN49+SUM(P51:T51)</f>
        <v>0</v>
      </c>
      <c r="CO51" s="229">
        <f t="shared" ref="CO51" si="1020">CO49+SUM(P51:T51)</f>
        <v>0</v>
      </c>
    </row>
    <row r="52" spans="1:93" ht="15.95" customHeight="1">
      <c r="A52" s="355"/>
      <c r="B52" s="352"/>
      <c r="C52" s="80" t="str">
        <f>IF(OR(BO51=2,BP51=1),"",VLOOKUP(B51,職員情報!$1:$1048576,3,FALSE))</f>
        <v/>
      </c>
      <c r="D52" s="131"/>
      <c r="E52" s="134"/>
      <c r="F52" s="164" t="str">
        <f t="shared" ref="F52" si="1021">IFERROR(IF(AND(BO51=2,D52=0),"",IF(AND(BO51=2,C52=""),D52,IF(AND(BP51=1,D52=0),"",IF(AND(BP51=1,C52=""),D52,IF(AND(AE51=1,C51&gt;D52),D52,IF(AND(BO51=2,C51&gt;D51),D52,IF(AND(BP51=1,C51&gt;D51,C51&gt;D52),D52,IF(AND(BP51=1,C51&gt;D51,C51&lt;D52),C51,IF(AND(BO51=2,C51=D51),"",IF(AND(BP51=1,C51=D51),"",IF(AE51,C51,""))))))))))),"")</f>
        <v/>
      </c>
      <c r="G52" s="123" t="str">
        <f t="shared" ref="G52" si="1022">IF(AND(BP51=1,CE51=0,E52&gt;0),E52,IF(AND(BO51=2,E52&gt;0),E52,IF(AND(C51="",C52=""),"",IF(C51&gt;=G51,C51,IF(AND(AG51&gt;0,D52&lt;C52),E52,IF(AND(C51="",C52=""),"",IF(AND(AG51&gt;0,D52&gt;C52),D52,"")))))))</f>
        <v/>
      </c>
      <c r="H52" s="124" t="str">
        <f t="shared" ref="H52" si="1023">IF(H51="","",E52)</f>
        <v/>
      </c>
      <c r="I52" s="344"/>
      <c r="J52" s="137" t="str">
        <f>IF(OR(BB51="育部休",BB51="介部休"),IF(BU51=1,"",IF(OR(D51="",D51=BF51),BF51,IF(AND(BE51&lt;D51,D51&lt;BF51),D51,""))),"")</f>
        <v/>
      </c>
      <c r="K52" s="346"/>
      <c r="L52" s="81" t="str">
        <f>IF(OR(BB51="育部休",BB51="介部休"),IF(BU51=1,"",IF(OR(D52="",AND(BH51&lt;D52,D52&lt;BI51),D52=BH51),BI51,"")),"")</f>
        <v/>
      </c>
      <c r="M52" s="353"/>
      <c r="N52" s="354"/>
      <c r="O52" s="336"/>
      <c r="P52" s="232"/>
      <c r="Q52" s="338"/>
      <c r="R52" s="338"/>
      <c r="S52" s="338"/>
      <c r="T52" s="338"/>
      <c r="U52" s="329"/>
      <c r="V52" s="255"/>
      <c r="W52" s="256"/>
      <c r="X52" s="256"/>
      <c r="Y52" s="256"/>
      <c r="Z52" s="256"/>
      <c r="AA52" s="256"/>
      <c r="AB52" s="257"/>
      <c r="AC52" s="333"/>
      <c r="AD52" s="323"/>
      <c r="AE52" s="334"/>
      <c r="AF52" s="258"/>
      <c r="AG52" s="325"/>
      <c r="AH52" s="319"/>
      <c r="AI52" s="319"/>
      <c r="AJ52" s="319"/>
      <c r="AK52" s="327"/>
      <c r="AL52" s="258"/>
      <c r="AM52" s="323"/>
      <c r="AN52" s="258"/>
      <c r="AO52" s="320"/>
      <c r="AP52" s="319"/>
      <c r="AQ52" s="258"/>
      <c r="AR52" s="320"/>
      <c r="AS52" s="320"/>
      <c r="AT52" s="319"/>
      <c r="AU52" s="322"/>
      <c r="AV52" s="260">
        <f t="shared" si="16"/>
        <v>0</v>
      </c>
      <c r="AW52" s="260"/>
      <c r="AX52" s="260"/>
      <c r="AY52" s="260"/>
      <c r="AZ52" s="260"/>
      <c r="BA52" s="259"/>
      <c r="BB52" s="259"/>
      <c r="BC52" s="259"/>
      <c r="BD52" s="259"/>
      <c r="BE52" s="259"/>
      <c r="BF52" s="259"/>
      <c r="BG52" s="259"/>
      <c r="BH52" s="259"/>
      <c r="BI52" s="259"/>
      <c r="BJ52" s="258"/>
      <c r="BK52" s="259"/>
      <c r="BL52" s="259"/>
      <c r="BM52" s="318"/>
      <c r="BN52" s="220"/>
      <c r="BO52" s="319"/>
      <c r="BP52" s="243"/>
      <c r="BQ52" s="227"/>
      <c r="BR52" s="243"/>
      <c r="BS52" s="243"/>
      <c r="BT52" s="243"/>
      <c r="BU52" s="241"/>
      <c r="BV52" s="243"/>
      <c r="BW52" s="243"/>
      <c r="BX52" s="243"/>
      <c r="BY52" s="243"/>
      <c r="BZ52" s="243"/>
      <c r="CA52" s="243"/>
      <c r="CB52" s="243"/>
      <c r="CC52" s="315"/>
      <c r="CD52" s="316"/>
      <c r="CE52" s="243"/>
      <c r="CF52" s="310"/>
      <c r="CG52" s="312"/>
      <c r="CH52" s="314"/>
      <c r="CI52" s="252"/>
      <c r="CJ52" s="252"/>
      <c r="CK52" s="252"/>
      <c r="CL52" s="252"/>
      <c r="CM52" s="254"/>
      <c r="CN52" s="230"/>
      <c r="CO52" s="230"/>
    </row>
    <row r="53" spans="1:93" ht="15.95" customHeight="1">
      <c r="A53" s="339">
        <f t="shared" ref="A53" si="1024">A51+1</f>
        <v>45253</v>
      </c>
      <c r="B53" s="341" t="str">
        <f t="shared" ref="B53" si="1025">TEXT(A53,"aaa")</f>
        <v>木</v>
      </c>
      <c r="C53" s="78" t="str">
        <f>IF(OR(BO53=2,BP53=1),"",VLOOKUP(B53,職員情報!$1:$1048576,2,FALSE))</f>
        <v/>
      </c>
      <c r="D53" s="132"/>
      <c r="E53" s="79"/>
      <c r="F53" s="153" t="str">
        <f t="shared" ref="F53" si="1026">IF(AND(BO73=1,D54=0),"",IF(AND(BO46=1,C53=""),D53,IF(AND(BO53=2,C53&gt;D53),D53,IF(AND(BO53=2,C53=D53),"",IF(AND(BP53=1,D54=0),"",IF(AND(BP53=1,C53=""),D53,IF(AND(BP53=1,C53&gt;D53),D53,IF(AND(BP53=1,C53=D53),"",IF(AE53=1,D53,"")))))))))</f>
        <v/>
      </c>
      <c r="G53" s="121" t="str">
        <f t="shared" si="19"/>
        <v/>
      </c>
      <c r="H53" s="122" t="str">
        <f t="shared" ref="H53" si="1027">IF(AND(AG53&gt;0,C53&gt;=G54),C54,IF(E53=C53,"",IF(AND(AG53&gt;0,C54&gt;G53),"",IF(AND(AG53&gt;0,D54&gt;0,E53-D54&gt;0),E53,IF(AND(AG53&gt;0,E53&gt;0),C54,"")))))</f>
        <v/>
      </c>
      <c r="I53" s="343" t="str">
        <f t="shared" ref="I53" si="1028">IF(BB53="","",IF(J53="","",BB53))</f>
        <v/>
      </c>
      <c r="J53" s="77" t="str">
        <f>IF(OR(BB53="育部休",BB53="介部休"),IF(BU53=1,"",IF(OR(D53="",AND(BE53&lt;D53,D53&lt;BF53),D53=BF53),BE53,"")),"")</f>
        <v/>
      </c>
      <c r="K53" s="345" t="str">
        <f t="shared" ref="K53" si="1029">IF(BB53="","",IF(L53="","",BB53))</f>
        <v/>
      </c>
      <c r="L53" s="79" t="str">
        <f>IF(OR(BB53="育部休",BB53="介部休"),IF(BU53=1,"",IF(OR(D54="",D54=BH53),BH53,IF(AND(BH53&lt;D54,D54&lt;BI53),D54,""))),"")</f>
        <v/>
      </c>
      <c r="M53" s="347" t="str">
        <f>IF(BP53=1,"",VLOOKUP(B53,職員情報!$1:$1048576,4,FALSE))</f>
        <v/>
      </c>
      <c r="N53" s="349" t="str">
        <f>IF(BP53=1,"",VLOOKUP(B53,職員情報!$1:$1048576,5,FALSE))</f>
        <v/>
      </c>
      <c r="O53" s="335">
        <f t="shared" ref="O53" si="1030">IFERROR(IF(AND(BR53=1,(C54-C53)&gt;=TIME(8,45,0)),"1:00",IF(AND(BR53=1,(C54-C53)&gt;TIME(6,0,0)),"0:45",IF(AND(BR53=1,(C54-C53)&lt;=TIME(6,0,0)),"0:00",IF(BP53=1,"0:00",N53-M53)))),0)</f>
        <v>0</v>
      </c>
      <c r="P53" s="231"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IF(BP53=1,"",VLOOKUP(B53,[1]職員情報!$1:$1048576,27,FALSE))</f>
        <v/>
      </c>
      <c r="V53" s="330"/>
      <c r="W53" s="331"/>
      <c r="X53" s="331"/>
      <c r="Y53" s="331"/>
      <c r="Z53" s="331"/>
      <c r="AA53" s="331"/>
      <c r="AB53" s="332"/>
      <c r="AC53" s="333"/>
      <c r="AD53" s="323" t="str">
        <f t="shared" ref="AD53" si="1031">IFERROR(IF(CM53=1,C54-C53,IF(C53="","",C54-C53-O53)),"×")</f>
        <v/>
      </c>
      <c r="AE53" s="334" t="str">
        <f t="shared" ref="AE53" si="1032">IF(CB53=1,"",IF(BO53=2,"",IF(D54=0,"",IF(D53=C53,"",IF(AND(D53&gt;=0,D53-C53&lt;0),1,"")))))</f>
        <v/>
      </c>
      <c r="AF53" s="258">
        <f t="shared" ref="AF53" si="1033">IF(C53="",0,IF(AND(D53&lt;C53,D54&lt;C53),D54-D53,IF(D53&lt;C53,C53-D53,0)))</f>
        <v>0</v>
      </c>
      <c r="AG53" s="320">
        <f t="shared" ref="AG53" si="1034">IF(D54="",0,IF(AND(D54&lt;C54,E54&gt;C54),E54-C54,IF(AND(OR(D54&gt;C54,D54=C54),E54&gt;D54),D54-C54+E54-E53,IF(AND(OR(D54&gt;C54,D54=C54),E54=""),D54-C54,0))))</f>
        <v>0</v>
      </c>
      <c r="AH53" s="258">
        <f>IFERROR(F54-F53,0)</f>
        <v>0</v>
      </c>
      <c r="AI53" s="258">
        <f t="shared" ref="AI53" si="1035">IFERROR(G54-G53,0)</f>
        <v>0</v>
      </c>
      <c r="AJ53" s="258">
        <f>IFERROR(H54-H53,0)</f>
        <v>0</v>
      </c>
      <c r="AK53" s="326">
        <f t="shared" ref="AK53" si="1036">IFERROR(IF(AND(C53="",BP53=1),AH53+AI53+AJ53,(IF(AND(C53="",BO53=2),AH53+AI53+AJ53-O53,AH53+AI53+AJ53))),0)</f>
        <v>0</v>
      </c>
      <c r="AL53" s="258">
        <f t="shared" ref="AL53" si="1037">IF(AD53&gt;=TIME(7,45,0),0,IF(C53="",0,IF((AD53+AK53)&lt;TIME(7,45,0),AK53,"7:45"-AD53)))</f>
        <v>0</v>
      </c>
      <c r="AM53" s="323">
        <f t="shared" ref="AM53" si="1038">IF(AK53&lt;=(AL53+AN53),0,AK53-AL53-AP53)</f>
        <v>0</v>
      </c>
      <c r="AN53" s="258">
        <f>IF(BP53=1,0,IF(F54=0,0,IF(AND(F53&lt;TIME(5,0,0),F54&lt;TIME(5,0,0)),F54-F53,IF(F53&lt;TIME(5,0,0),TIME(5,0,0)-F53,0))))</f>
        <v>0</v>
      </c>
      <c r="AO53" s="324">
        <f t="shared" ref="AO53" si="1039">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58">
        <f t="shared" ref="AP53" si="1040">AN53+AO53</f>
        <v>0</v>
      </c>
      <c r="AQ53" s="258">
        <f t="shared" ref="AQ53" si="1041">AK53-AT53</f>
        <v>0</v>
      </c>
      <c r="AR53" s="320">
        <f t="shared" ref="AR53" si="1042">IF(BP53="",0,IF(F54=0,0,IF(F53&lt;TIME(5,0,0),TIME(5,0,0)-F53,IF(G53&lt;TIME(5,0,0),TIME(5,0,0)-G53,0))))</f>
        <v>0</v>
      </c>
      <c r="AS53" s="320">
        <f t="shared" ref="AS53" si="1043">IF(BP53="",0,IF(F54="",0,IF(F54&gt;TIME(22,0,0),F54-TIME(22,0,0),IF(G54="",0,IF(G54&gt;TIME(22,0,0),G54-TIME(22,0,0),0)))))</f>
        <v>0</v>
      </c>
      <c r="AT53" s="258">
        <f t="shared" ref="AT53" si="1044">AR53+AS53</f>
        <v>0</v>
      </c>
      <c r="AU53" s="321">
        <f t="shared" ref="AU53" si="1045">IF(OR(AD53="",AD53="×"),0,IF(BT53=0,1,0))</f>
        <v>0</v>
      </c>
      <c r="AV53" s="258">
        <f t="shared" ref="AV53" si="1046">IF(OR(AD53="",AD53="×"),0,IF(C53="",0,AD53-BG53-BJ53))</f>
        <v>0</v>
      </c>
      <c r="AW53" s="258" t="str">
        <f t="shared" ref="AW53" si="1047">IFERROR(IF(AD53="","",AD53*BT53),0)</f>
        <v/>
      </c>
      <c r="AX53" s="258">
        <f t="shared" ref="AX53" si="1048">IF(J54="",0,IF(AND(J53&lt;M53,J54&gt;N53),J54-J53-O53,J54-J53))</f>
        <v>0</v>
      </c>
      <c r="AY53" s="258">
        <f t="shared" ref="AY53" si="1049">IF(L54="",0,IF(AND(L53&lt;M53,L54&gt;N53),L54-L53-O53,L54-L53))</f>
        <v>0</v>
      </c>
      <c r="AZ53" s="258">
        <f t="shared" ref="AZ53" si="1050">IF(J54="",0,IF(I53="育部休",J54-J53,0))</f>
        <v>0</v>
      </c>
      <c r="BA53" s="258">
        <f t="shared" ref="BA53" si="1051">IF(L54="",0,IF(K53="育部休",L54-L53,0))</f>
        <v>0</v>
      </c>
      <c r="BB53" s="258" t="str">
        <f>IF(C54="","",VLOOKUP(B53,職員情報!$1:$1048576,8,FALSE))</f>
        <v/>
      </c>
      <c r="BC53" s="258" t="str">
        <f t="shared" ref="BC53" si="1052">IF(BB53="","",IF(AND(J53="",L53=""),"",IF(L53="","育部休"&amp;TEXT(J53,"h時mm分")&amp;"～"&amp;TEXT(J54,"h時mm分"),IF(J53="","育部休"&amp;TEXT(L53,"h時mm分")&amp;"～"&amp;TEXT(L54,"h時mm分"),"育部休"&amp;TEXT(J53,"h時mm分")&amp;"～"&amp;TEXT(J54,"h時mm分")&amp;"　"&amp;TEXT(L53,"h時mm分")&amp;"～"&amp;TEXT(L54,"h時mm分")))))</f>
        <v/>
      </c>
      <c r="BD53" s="258" t="str">
        <f>IF(E54="","",VLOOKUP(C53,職員情報!$1:$1048576,19,FALSE))</f>
        <v/>
      </c>
      <c r="BE53" s="258" t="str">
        <f>IF(OR(BO53=2,BP53=1),"",VLOOKUP(B53,職員情報!$1:$1048576,9,FALSE))</f>
        <v/>
      </c>
      <c r="BF53" s="258" t="str">
        <f>IF(OR(BO53=2,BP53=1),"",VLOOKUP(B53,職員情報!$1:$1048576,10,FALSE))</f>
        <v/>
      </c>
      <c r="BG53" s="258">
        <f t="shared" ref="BG53" si="1053">IF(OR(BO53=2,BP53=1),0,IF(J53="",0,IF(OR(I53="育部休",I53="介部休",I53="無休",I53="欠勤"),IF(AND(OR(J53&lt;M53,J53=M53),OR(N53&lt;J54,N53=J54)),J54-J53-(N53-M53),J54-J53),0)))</f>
        <v>0</v>
      </c>
      <c r="BH53" s="258" t="str">
        <f>IF(OR(BO53=2,BP53=1),"",VLOOKUP(B53,職員情報!$1:$1048576,12,FALSE))</f>
        <v/>
      </c>
      <c r="BI53" s="258" t="str">
        <f>IF(OR(BO53=2,BP53=1),"",VLOOKUP(B53,職員情報!$1:$1048576,13,FALSE))</f>
        <v/>
      </c>
      <c r="BJ53" s="258">
        <f t="shared" ref="BJ53" si="1054">IF(OR(BO53=2,BP53=1),0,IF(L53="",0,IF(OR(K53="育部休",K53="介部休",K53="無休",K53="欠勤"),IF(AND(OR(L53&lt;M53,L53=M53),OR(N53&lt;L54,N53=L54)),L54-L53-(N53-M53),L54-L53),0)))</f>
        <v>0</v>
      </c>
      <c r="BK53" s="258">
        <f t="shared" ref="BK53" si="1055">IF(I53="育部休",0,IF(I53="介部休","",BG53))</f>
        <v>0</v>
      </c>
      <c r="BL53" s="258">
        <f t="shared" ref="BL53" si="1056">IF(K53="育部休",0,IF(K53="介部休","",BJ53))</f>
        <v>0</v>
      </c>
      <c r="BM53" s="317">
        <f>IF(AND(D53="",BG53&gt;0),0,IF(OR(BU53=1,D53&lt;VLOOKUP(B53,職員情報!$1:$1048576,10,FALSE)),BG53,IF(OR(I53="",J53&gt;VLOOKUP(B53,職員情報!$1:$1048576,2,FALSE)),0,BG53)))</f>
        <v>0</v>
      </c>
      <c r="BN53" s="215"/>
      <c r="BO53" s="319" t="str">
        <f>IF(AND(VLOOKUP(B53,職員情報!$1:$1048576,29,FALSE)=2,BP53="",BR53=""),2,"")</f>
        <v/>
      </c>
      <c r="BP53" s="243">
        <f t="shared" ref="BP53" si="1057">IF(AND(BQ53=1,BR53=""),1,"")</f>
        <v>1</v>
      </c>
      <c r="BQ53" s="227">
        <f>IF(OR(WEEKDAY(A53)=1,AND(WEEKDAY(A53)=7,職員情報!$B$14=""),COUNTIF(休日!$A:$B,A53)=1,BW53=1),1,"")</f>
        <v>1</v>
      </c>
      <c r="BR53" s="243" t="str">
        <f t="shared" ref="BR53" si="1058">IF(COUNTIF(V54,"*振替*")+COUNTIF(V54,"*変更*"),1,"")</f>
        <v/>
      </c>
      <c r="BS53" s="243">
        <f t="shared" ref="BS53" si="1059">IF((OR(D53="年休",D53="特休",D53="病休",D53="有休",D53="職専免",D53="出張",D53="年休等",D53="在宅勤務",D54="年休",D54="特休",D54="病休",D54="有休",D54="職専免",D54="出張",D54="年休等",D54="在宅勤務")),1,0)</f>
        <v>0</v>
      </c>
      <c r="BT53" s="243">
        <f>IF((OR(D53="無休",D53="欠勤",D54="無休",D54="欠勤")),1,0)</f>
        <v>0</v>
      </c>
      <c r="BU53" s="243">
        <f t="shared" ref="BU53" si="1060">IF(AND(BS53=0,BT53=0),0,1)</f>
        <v>0</v>
      </c>
      <c r="BV53" s="243"/>
      <c r="BW53" s="243">
        <f>IF(D53="振替",1,0)</f>
        <v>0</v>
      </c>
      <c r="BX53" s="243"/>
      <c r="BY53" s="243"/>
      <c r="BZ53" s="243"/>
      <c r="CA53" s="243">
        <f>IF((OR(D53="年休",D53="特休",D53="病休",D53="有休",D53="無休",D53="欠勤",D53="職専免",D53="出張",D53="振替",D54="年休",D54="特休",D54="病休",D54="有休",D54="無休",D54="欠勤",D54="職専免",D54="出張",D54="振替")),1,0)</f>
        <v>0</v>
      </c>
      <c r="CB53" s="243">
        <f t="shared" ref="CB53" si="1061">IF((OR(BP53=1,CA53=1)),1,0)</f>
        <v>1</v>
      </c>
      <c r="CC53" s="315">
        <f>IF(V53="",1,0)</f>
        <v>1</v>
      </c>
      <c r="CD53" s="316"/>
      <c r="CE53" s="243">
        <f t="shared" ref="CE53" si="1062">IF(COUNTIFS(V53,"*半日勤務*")+COUNTIFS(V54,"*半日勤務*"),1,0)</f>
        <v>0</v>
      </c>
      <c r="CF53" s="309">
        <f>VLOOKUP(B53,職員情報!$1:$1048576,21,FALSE)</f>
        <v>0</v>
      </c>
      <c r="CG53" s="311" t="str">
        <f>IF(AND(CF53&lt;TIME(1,0,0),D54&gt;0,E54&gt;0),"1:00","0:45")</f>
        <v>0:45</v>
      </c>
      <c r="CH53" s="313">
        <f>IF(AK53&lt;=0,0,IF(AK53&lt;TIME(7,45,0),AK53,TIME(7,45,0)))</f>
        <v>0</v>
      </c>
      <c r="CI53" s="251">
        <f t="shared" ref="CI53" si="1063">IF(AK53&gt;0,AK53-CH53-CL53,0)</f>
        <v>0</v>
      </c>
      <c r="CJ53" s="251">
        <f t="shared" ref="CJ53" si="1064">IF(AK53&lt;=0,0,IF(F54=0,0,IF(AND(P53&gt;=TIME(7,45,0),F53&lt;TIME(5,0,0)),TIME(5,0,0)-F53,IF(AND(P53&gt;=TIME(7,45,0),G53&lt;TIME(5,0,0)),TIME(5,0,0)-G53,0))))</f>
        <v>0</v>
      </c>
      <c r="CK53" s="251">
        <f t="shared" ref="CK53" si="1065">IF(F54="",0,IF(AND(P53&gt;=TIME(7,45,0),F54&gt;TIME(22,0,0)),F54-TIME(22,0,0),IF(G54="",0,IF(AND(P53&gt;=TIME(7,45,0),G54&gt;TIME(22,0,0)),G54-TIME(22,0,0),0))))</f>
        <v>0</v>
      </c>
      <c r="CL53" s="251">
        <f t="shared" ref="CL53" si="1066">CJ53+CK53</f>
        <v>0</v>
      </c>
      <c r="CM53" s="253">
        <f>VLOOKUP(B53,職員情報!$1:$1048576,30,FALSE)</f>
        <v>0</v>
      </c>
      <c r="CN53" s="229">
        <f t="shared" ref="CN53" si="1067">CN51+SUM(P53:T53)</f>
        <v>0</v>
      </c>
      <c r="CO53" s="229">
        <f t="shared" ref="CO53" si="1068">CO51+SUM(P53:T53)</f>
        <v>0</v>
      </c>
    </row>
    <row r="54" spans="1:93" ht="15.95" customHeight="1">
      <c r="A54" s="355"/>
      <c r="B54" s="352"/>
      <c r="C54" s="80" t="str">
        <f>IF(OR(BO53=2,BP53=1),"",VLOOKUP(B53,職員情報!$1:$1048576,3,FALSE))</f>
        <v/>
      </c>
      <c r="D54" s="133"/>
      <c r="E54" s="134"/>
      <c r="F54" s="164" t="str">
        <f t="shared" ref="F54" si="1069">IFERROR(IF(AND(BO53=2,D54=0),"",IF(AND(BO53=2,C54=""),D54,IF(AND(BP53=1,D54=0),"",IF(AND(BP53=1,C54=""),D54,IF(AND(AE53=1,C53&gt;D54),D54,IF(AND(BO53=2,C53&gt;D53),D54,IF(AND(BP53=1,C53&gt;D53,C53&gt;D54),D54,IF(AND(BP53=1,C53&gt;D53,C53&lt;D54),C53,IF(AND(BO53=2,C53=D53),"",IF(AND(BP53=1,C53=D53),"",IF(AE53,C53,""))))))))))),"")</f>
        <v/>
      </c>
      <c r="G54" s="123" t="str">
        <f t="shared" ref="G54" si="1070">IF(AND(BP53=1,CE53=0,E54&gt;0),E54,IF(AND(BO53=2,E54&gt;0),E54,IF(AND(C53="",C54=""),"",IF(C53&gt;=G53,C53,IF(AND(AG53&gt;0,D54&lt;C54),E54,IF(AND(C53="",C54=""),"",IF(AND(AG53&gt;0,D54&gt;C54),D54,"")))))))</f>
        <v/>
      </c>
      <c r="H54" s="124" t="str">
        <f t="shared" ref="H54" si="1071">IF(H53="","",E54)</f>
        <v/>
      </c>
      <c r="I54" s="344"/>
      <c r="J54" s="137" t="str">
        <f>IF(OR(BB53="育部休",BB53="介部休"),IF(BU53=1,"",IF(OR(D53="",D53=BF53),BF53,IF(AND(BE53&lt;D53,D53&lt;BF53),D53,""))),"")</f>
        <v/>
      </c>
      <c r="K54" s="346"/>
      <c r="L54" s="81" t="str">
        <f>IF(OR(BB53="育部休",BB53="介部休"),IF(BU53=1,"",IF(OR(D54="",AND(BH53&lt;D54,D54&lt;BI53),D54=BH53),BI53,"")),"")</f>
        <v/>
      </c>
      <c r="M54" s="353"/>
      <c r="N54" s="354"/>
      <c r="O54" s="336"/>
      <c r="P54" s="232"/>
      <c r="Q54" s="338"/>
      <c r="R54" s="338"/>
      <c r="S54" s="338"/>
      <c r="T54" s="338"/>
      <c r="U54" s="329"/>
      <c r="V54" s="255"/>
      <c r="W54" s="256"/>
      <c r="X54" s="256"/>
      <c r="Y54" s="256"/>
      <c r="Z54" s="256"/>
      <c r="AA54" s="256"/>
      <c r="AB54" s="257"/>
      <c r="AC54" s="333"/>
      <c r="AD54" s="323"/>
      <c r="AE54" s="334"/>
      <c r="AF54" s="258"/>
      <c r="AG54" s="325"/>
      <c r="AH54" s="319"/>
      <c r="AI54" s="319"/>
      <c r="AJ54" s="319"/>
      <c r="AK54" s="327"/>
      <c r="AL54" s="258"/>
      <c r="AM54" s="323"/>
      <c r="AN54" s="258"/>
      <c r="AO54" s="320"/>
      <c r="AP54" s="319"/>
      <c r="AQ54" s="258"/>
      <c r="AR54" s="320"/>
      <c r="AS54" s="320"/>
      <c r="AT54" s="319"/>
      <c r="AU54" s="322"/>
      <c r="AV54" s="260">
        <f t="shared" si="16"/>
        <v>0</v>
      </c>
      <c r="AW54" s="260"/>
      <c r="AX54" s="260"/>
      <c r="AY54" s="260"/>
      <c r="AZ54" s="260"/>
      <c r="BA54" s="259"/>
      <c r="BB54" s="259"/>
      <c r="BC54" s="259"/>
      <c r="BD54" s="259"/>
      <c r="BE54" s="259"/>
      <c r="BF54" s="259"/>
      <c r="BG54" s="259"/>
      <c r="BH54" s="259"/>
      <c r="BI54" s="259"/>
      <c r="BJ54" s="258"/>
      <c r="BK54" s="259"/>
      <c r="BL54" s="259"/>
      <c r="BM54" s="318"/>
      <c r="BN54" s="220"/>
      <c r="BO54" s="319"/>
      <c r="BP54" s="243"/>
      <c r="BQ54" s="227"/>
      <c r="BR54" s="243"/>
      <c r="BS54" s="243"/>
      <c r="BT54" s="243"/>
      <c r="BU54" s="241"/>
      <c r="BV54" s="243"/>
      <c r="BW54" s="243"/>
      <c r="BX54" s="243"/>
      <c r="BY54" s="243"/>
      <c r="BZ54" s="243"/>
      <c r="CA54" s="243"/>
      <c r="CB54" s="243"/>
      <c r="CC54" s="315"/>
      <c r="CD54" s="316"/>
      <c r="CE54" s="243"/>
      <c r="CF54" s="310"/>
      <c r="CG54" s="312"/>
      <c r="CH54" s="314"/>
      <c r="CI54" s="252"/>
      <c r="CJ54" s="252"/>
      <c r="CK54" s="252"/>
      <c r="CL54" s="252"/>
      <c r="CM54" s="254"/>
      <c r="CN54" s="230"/>
      <c r="CO54" s="230"/>
    </row>
    <row r="55" spans="1:93" ht="15.95" customHeight="1">
      <c r="A55" s="339">
        <f t="shared" ref="A55" si="1072">A53+1</f>
        <v>45254</v>
      </c>
      <c r="B55" s="341" t="str">
        <f t="shared" ref="B55" si="1073">TEXT(A55,"aaa")</f>
        <v>金</v>
      </c>
      <c r="C55" s="78" t="str">
        <f>IF(OR(BO55=2,BP55=1),"",VLOOKUP(B55,職員情報!$1:$1048576,2,FALSE))</f>
        <v/>
      </c>
      <c r="D55" s="132"/>
      <c r="E55" s="79"/>
      <c r="F55" s="153" t="str">
        <f t="shared" ref="F55" si="1074">IF(AND(BO75=1,D56=0),"",IF(AND(BO48=1,C55=""),D55,IF(AND(BO55=2,C55&gt;D55),D55,IF(AND(BO55=2,C55=D55),"",IF(AND(BP55=1,D56=0),"",IF(AND(BP55=1,C55=""),D55,IF(AND(BP55=1,C55&gt;D55),D55,IF(AND(BP55=1,C55=D55),"",IF(AE55=1,D55,"")))))))))</f>
        <v/>
      </c>
      <c r="G55" s="121" t="str">
        <f t="shared" si="19"/>
        <v/>
      </c>
      <c r="H55" s="122" t="str">
        <f t="shared" ref="H55" si="1075">IF(AND(AG55&gt;0,C55&gt;=G56),C56,IF(E55=C55,"",IF(AND(AG55&gt;0,C56&gt;G55),"",IF(AND(AG55&gt;0,D56&gt;0,E55-D56&gt;0),E55,IF(AND(AG55&gt;0,E55&gt;0),C56,"")))))</f>
        <v/>
      </c>
      <c r="I55" s="343" t="str">
        <f t="shared" ref="I55" si="1076">IF(BB55="","",IF(J55="","",BB55))</f>
        <v/>
      </c>
      <c r="J55" s="77" t="str">
        <f>IF(OR(BB55="育部休",BB55="介部休"),IF(BU55=1,"",IF(OR(D55="",AND(BE55&lt;D55,D55&lt;BF55),D55=BF55),BE55,"")),"")</f>
        <v/>
      </c>
      <c r="K55" s="345" t="str">
        <f t="shared" ref="K55" si="1077">IF(BB55="","",IF(L55="","",BB55))</f>
        <v/>
      </c>
      <c r="L55" s="79" t="str">
        <f>IF(OR(BB55="育部休",BB55="介部休"),IF(BU55=1,"",IF(OR(D56="",D56=BH55),BH55,IF(AND(BH55&lt;D56,D56&lt;BI55),D56,""))),"")</f>
        <v/>
      </c>
      <c r="M55" s="347">
        <f>IF(BP55=1,"",VLOOKUP(B55,職員情報!$1:$1048576,4,FALSE))</f>
        <v>0</v>
      </c>
      <c r="N55" s="349">
        <f>IF(BP55=1,"",VLOOKUP(B55,職員情報!$1:$1048576,5,FALSE))</f>
        <v>0</v>
      </c>
      <c r="O55" s="335">
        <f t="shared" ref="O55" si="1078">IFERROR(IF(AND(BR55=1,(C56-C55)&gt;=TIME(8,45,0)),"1:00",IF(AND(BR55=1,(C56-C55)&gt;TIME(6,0,0)),"0:45",IF(AND(BR55=1,(C56-C55)&lt;=TIME(6,0,0)),"0:00",IF(BP55=1,"0:00",N55-M55)))),0)</f>
        <v>0</v>
      </c>
      <c r="P55" s="231"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IF(BP55=1,"",VLOOKUP(B55,[1]職員情報!$1:$1048576,27,FALSE))</f>
        <v/>
      </c>
      <c r="V55" s="330"/>
      <c r="W55" s="331"/>
      <c r="X55" s="331"/>
      <c r="Y55" s="331"/>
      <c r="Z55" s="331"/>
      <c r="AA55" s="331"/>
      <c r="AB55" s="332"/>
      <c r="AC55" s="333"/>
      <c r="AD55" s="323" t="str">
        <f t="shared" ref="AD55" si="1079">IFERROR(IF(CM55=1,C56-C55,IF(C55="","",C56-C55-O55)),"×")</f>
        <v/>
      </c>
      <c r="AE55" s="334" t="str">
        <f t="shared" ref="AE55" si="1080">IF(CB55=1,"",IF(BO55=2,"",IF(D56=0,"",IF(D55=C55,"",IF(AND(D55&gt;=0,D55-C55&lt;0),1,"")))))</f>
        <v/>
      </c>
      <c r="AF55" s="258">
        <f t="shared" ref="AF55" si="1081">IF(C55="",0,IF(AND(D55&lt;C55,D56&lt;C55),D56-D55,IF(D55&lt;C55,C55-D55,0)))</f>
        <v>0</v>
      </c>
      <c r="AG55" s="320">
        <f t="shared" ref="AG55" si="1082">IF(D56="",0,IF(AND(D56&lt;C56,E56&gt;C56),E56-C56,IF(AND(OR(D56&gt;C56,D56=C56),E56&gt;D56),D56-C56+E56-E55,IF(AND(OR(D56&gt;C56,D56=C56),E56=""),D56-C56,0))))</f>
        <v>0</v>
      </c>
      <c r="AH55" s="258">
        <f>IFERROR(F56-F55,0)</f>
        <v>0</v>
      </c>
      <c r="AI55" s="258">
        <f t="shared" ref="AI55" si="1083">IFERROR(G56-G55,0)</f>
        <v>0</v>
      </c>
      <c r="AJ55" s="258">
        <f>IFERROR(H56-H55,0)</f>
        <v>0</v>
      </c>
      <c r="AK55" s="326">
        <f t="shared" ref="AK55" si="1084">IFERROR(IF(AND(C55="",BP55=1),AH55+AI55+AJ55,(IF(AND(C55="",BO55=2),AH55+AI55+AJ55-O55,AH55+AI55+AJ55))),0)</f>
        <v>0</v>
      </c>
      <c r="AL55" s="258">
        <f t="shared" ref="AL55" si="1085">IF(AD55&gt;=TIME(7,45,0),0,IF(C55="",0,IF((AD55+AK55)&lt;TIME(7,45,0),AK55,"7:45"-AD55)))</f>
        <v>0</v>
      </c>
      <c r="AM55" s="323">
        <f t="shared" ref="AM55" si="1086">IF(AK55&lt;=(AL55+AN55),0,AK55-AL55-AP55)</f>
        <v>0</v>
      </c>
      <c r="AN55" s="258">
        <f>IF(BP55=1,0,IF(F56=0,0,IF(AND(F55&lt;TIME(5,0,0),F56&lt;TIME(5,0,0)),F56-F55,IF(F55&lt;TIME(5,0,0),TIME(5,0,0)-F55,0))))</f>
        <v>0</v>
      </c>
      <c r="AO55" s="324">
        <f t="shared" ref="AO55" si="1087">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58">
        <f t="shared" ref="AP55" si="1088">AN55+AO55</f>
        <v>0</v>
      </c>
      <c r="AQ55" s="258">
        <f t="shared" ref="AQ55" si="1089">AK55-AT55</f>
        <v>0</v>
      </c>
      <c r="AR55" s="320">
        <f t="shared" ref="AR55" si="1090">IF(BP55="",0,IF(F56=0,0,IF(F55&lt;TIME(5,0,0),TIME(5,0,0)-F55,IF(G55&lt;TIME(5,0,0),TIME(5,0,0)-G55,0))))</f>
        <v>0</v>
      </c>
      <c r="AS55" s="320">
        <f t="shared" ref="AS55" si="1091">IF(BP55="",0,IF(F56="",0,IF(F56&gt;TIME(22,0,0),F56-TIME(22,0,0),IF(G56="",0,IF(G56&gt;TIME(22,0,0),G56-TIME(22,0,0),0)))))</f>
        <v>0</v>
      </c>
      <c r="AT55" s="258">
        <f t="shared" ref="AT55" si="1092">AR55+AS55</f>
        <v>0</v>
      </c>
      <c r="AU55" s="321">
        <f t="shared" ref="AU55" si="1093">IF(OR(AD55="",AD55="×"),0,IF(BT55=0,1,0))</f>
        <v>0</v>
      </c>
      <c r="AV55" s="258">
        <f t="shared" ref="AV55" si="1094">IF(OR(AD55="",AD55="×"),0,IF(C55="",0,AD55-BG55-BJ55))</f>
        <v>0</v>
      </c>
      <c r="AW55" s="258" t="str">
        <f t="shared" ref="AW55" si="1095">IFERROR(IF(AD55="","",AD55*BT55),0)</f>
        <v/>
      </c>
      <c r="AX55" s="258">
        <f t="shared" ref="AX55" si="1096">IF(J56="",0,IF(AND(J55&lt;M55,J56&gt;N55),J56-J55-O55,J56-J55))</f>
        <v>0</v>
      </c>
      <c r="AY55" s="258">
        <f t="shared" ref="AY55" si="1097">IF(L56="",0,IF(AND(L55&lt;M55,L56&gt;N55),L56-L55-O55,L56-L55))</f>
        <v>0</v>
      </c>
      <c r="AZ55" s="258">
        <f t="shared" ref="AZ55" si="1098">IF(J56="",0,IF(I55="育部休",J56-J55,0))</f>
        <v>0</v>
      </c>
      <c r="BA55" s="258">
        <f t="shared" ref="BA55" si="1099">IF(L56="",0,IF(K55="育部休",L56-L55,0))</f>
        <v>0</v>
      </c>
      <c r="BB55" s="258" t="str">
        <f>IF(C56="","",VLOOKUP(B55,職員情報!$1:$1048576,8,FALSE))</f>
        <v/>
      </c>
      <c r="BC55" s="258" t="str">
        <f t="shared" ref="BC55" si="1100">IF(BB55="","",IF(AND(J55="",L55=""),"",IF(L55="","育部休"&amp;TEXT(J55,"h時mm分")&amp;"～"&amp;TEXT(J56,"h時mm分"),IF(J55="","育部休"&amp;TEXT(L55,"h時mm分")&amp;"～"&amp;TEXT(L56,"h時mm分"),"育部休"&amp;TEXT(J55,"h時mm分")&amp;"～"&amp;TEXT(J56,"h時mm分")&amp;"　"&amp;TEXT(L55,"h時mm分")&amp;"～"&amp;TEXT(L56,"h時mm分")))))</f>
        <v/>
      </c>
      <c r="BD55" s="258" t="str">
        <f>IF(E56="","",VLOOKUP(C55,職員情報!$1:$1048576,19,FALSE))</f>
        <v/>
      </c>
      <c r="BE55" s="258" t="str">
        <f>IF(OR(BO55=2,BP55=1),"",VLOOKUP(B55,職員情報!$1:$1048576,9,FALSE))</f>
        <v/>
      </c>
      <c r="BF55" s="258" t="str">
        <f>IF(OR(BO55=2,BP55=1),"",VLOOKUP(B55,職員情報!$1:$1048576,10,FALSE))</f>
        <v/>
      </c>
      <c r="BG55" s="258">
        <f t="shared" ref="BG55" si="1101">IF(OR(BO55=2,BP55=1),0,IF(J55="",0,IF(OR(I55="育部休",I55="介部休",I55="無休",I55="欠勤"),IF(AND(OR(J55&lt;M55,J55=M55),OR(N55&lt;J56,N55=J56)),J56-J55-(N55-M55),J56-J55),0)))</f>
        <v>0</v>
      </c>
      <c r="BH55" s="258" t="str">
        <f>IF(OR(BO55=2,BP55=1),"",VLOOKUP(B55,職員情報!$1:$1048576,12,FALSE))</f>
        <v/>
      </c>
      <c r="BI55" s="258" t="str">
        <f>IF(OR(BO55=2,BP55=1),"",VLOOKUP(B55,職員情報!$1:$1048576,13,FALSE))</f>
        <v/>
      </c>
      <c r="BJ55" s="258">
        <f t="shared" ref="BJ55" si="1102">IF(OR(BO55=2,BP55=1),0,IF(L55="",0,IF(OR(K55="育部休",K55="介部休",K55="無休",K55="欠勤"),IF(AND(OR(L55&lt;M55,L55=M55),OR(N55&lt;L56,N55=L56)),L56-L55-(N55-M55),L56-L55),0)))</f>
        <v>0</v>
      </c>
      <c r="BK55" s="258">
        <f t="shared" ref="BK55" si="1103">IF(I55="育部休",0,IF(I55="介部休","",BG55))</f>
        <v>0</v>
      </c>
      <c r="BL55" s="258">
        <f t="shared" ref="BL55" si="1104">IF(K55="育部休",0,IF(K55="介部休","",BJ55))</f>
        <v>0</v>
      </c>
      <c r="BM55" s="317">
        <f>IF(AND(D55="",BG55&gt;0),0,IF(OR(BU55=1,D55&lt;VLOOKUP(B55,職員情報!$1:$1048576,10,FALSE)),BG55,IF(OR(I55="",J55&gt;VLOOKUP(B55,職員情報!$1:$1048576,2,FALSE)),0,BG55)))</f>
        <v>0</v>
      </c>
      <c r="BN55" s="215"/>
      <c r="BO55" s="319">
        <f>IF(AND(VLOOKUP(B55,職員情報!$1:$1048576,29,FALSE)=2,BP55="",BR55=""),2,"")</f>
        <v>2</v>
      </c>
      <c r="BP55" s="243" t="str">
        <f t="shared" ref="BP55" si="1105">IF(AND(BQ55=1,BR55=""),1,"")</f>
        <v/>
      </c>
      <c r="BQ55" s="227" t="str">
        <f>IF(OR(WEEKDAY(A55)=1,AND(WEEKDAY(A55)=7,職員情報!$B$14=""),COUNTIF(休日!$A:$B,A55)=1,BW55=1),1,"")</f>
        <v/>
      </c>
      <c r="BR55" s="243" t="str">
        <f t="shared" ref="BR55" si="1106">IF(COUNTIF(V56,"*振替*")+COUNTIF(V56,"*変更*"),1,"")</f>
        <v/>
      </c>
      <c r="BS55" s="243">
        <f t="shared" ref="BS55" si="1107">IF((OR(D55="年休",D55="特休",D55="病休",D55="有休",D55="職専免",D55="出張",D55="年休等",D55="在宅勤務",D56="年休",D56="特休",D56="病休",D56="有休",D56="職専免",D56="出張",D56="年休等",D56="在宅勤務")),1,0)</f>
        <v>0</v>
      </c>
      <c r="BT55" s="243">
        <f>IF((OR(D55="無休",D55="欠勤",D56="無休",D56="欠勤")),1,0)</f>
        <v>0</v>
      </c>
      <c r="BU55" s="243">
        <f t="shared" ref="BU55" si="1108">IF(AND(BS55=0,BT55=0),0,1)</f>
        <v>0</v>
      </c>
      <c r="BV55" s="243"/>
      <c r="BW55" s="243">
        <f>IF(D55="振替",1,0)</f>
        <v>0</v>
      </c>
      <c r="BX55" s="243"/>
      <c r="BY55" s="243"/>
      <c r="BZ55" s="243"/>
      <c r="CA55" s="243">
        <f>IF((OR(D55="年休",D55="特休",D55="病休",D55="有休",D55="無休",D55="欠勤",D55="職専免",D55="出張",D55="振替",D56="年休",D56="特休",D56="病休",D56="有休",D56="無休",D56="欠勤",D56="職専免",D56="出張",D56="振替")),1,0)</f>
        <v>0</v>
      </c>
      <c r="CB55" s="243">
        <f t="shared" ref="CB55" si="1109">IF((OR(BP55=1,CA55=1)),1,0)</f>
        <v>0</v>
      </c>
      <c r="CC55" s="315">
        <f>IF(V55="",1,0)</f>
        <v>1</v>
      </c>
      <c r="CD55" s="316"/>
      <c r="CE55" s="243">
        <f t="shared" ref="CE55" si="1110">IF(COUNTIFS(V55,"*半日勤務*")+COUNTIFS(V56,"*半日勤務*"),1,0)</f>
        <v>0</v>
      </c>
      <c r="CF55" s="309">
        <f>VLOOKUP(B55,職員情報!$1:$1048576,21,FALSE)</f>
        <v>0</v>
      </c>
      <c r="CG55" s="311" t="str">
        <f>IF(AND(CF55&lt;TIME(1,0,0),D56&gt;0,E56&gt;0),"1:00","0:45")</f>
        <v>0:45</v>
      </c>
      <c r="CH55" s="313">
        <f t="shared" ref="CH55" si="1111">IF(AK55&lt;=0,0,IF(AK55&lt;TIME(7,45,0),AK55,TIME(7,45,0)))</f>
        <v>0</v>
      </c>
      <c r="CI55" s="251">
        <f t="shared" ref="CI55" si="1112">IF(AK55&gt;0,AK55-CH55-CL55,0)</f>
        <v>0</v>
      </c>
      <c r="CJ55" s="251">
        <f t="shared" ref="CJ55" si="1113">IF(AK55&lt;=0,0,IF(F56=0,0,IF(AND(P55&gt;=TIME(7,45,0),F55&lt;TIME(5,0,0)),TIME(5,0,0)-F55,IF(AND(P55&gt;=TIME(7,45,0),G55&lt;TIME(5,0,0)),TIME(5,0,0)-G55,0))))</f>
        <v>0</v>
      </c>
      <c r="CK55" s="251">
        <f t="shared" ref="CK55" si="1114">IF(F56="",0,IF(AND(P55&gt;=TIME(7,45,0),F56&gt;TIME(22,0,0)),F56-TIME(22,0,0),IF(G56="",0,IF(AND(P55&gt;=TIME(7,45,0),G56&gt;TIME(22,0,0)),G56-TIME(22,0,0),0))))</f>
        <v>0</v>
      </c>
      <c r="CL55" s="251">
        <f t="shared" ref="CL55" si="1115">CJ55+CK55</f>
        <v>0</v>
      </c>
      <c r="CM55" s="253">
        <f>VLOOKUP(B55,職員情報!$1:$1048576,30,FALSE)</f>
        <v>0</v>
      </c>
      <c r="CN55" s="229">
        <f t="shared" ref="CN55" si="1116">CN53+SUM(P55:T55)</f>
        <v>0</v>
      </c>
      <c r="CO55" s="229">
        <f t="shared" ref="CO55" si="1117">CO53+SUM(P55:T55)</f>
        <v>0</v>
      </c>
    </row>
    <row r="56" spans="1:93" ht="15.95" customHeight="1">
      <c r="A56" s="355"/>
      <c r="B56" s="352"/>
      <c r="C56" s="80" t="str">
        <f>IF(OR(BO55=2,BP55=1),"",VLOOKUP(B55,職員情報!$1:$1048576,3,FALSE))</f>
        <v/>
      </c>
      <c r="D56" s="133"/>
      <c r="E56" s="134"/>
      <c r="F56" s="164" t="str">
        <f t="shared" ref="F56" si="1118">IFERROR(IF(AND(BO55=2,D56=0),"",IF(AND(BO55=2,C56=""),D56,IF(AND(BP55=1,D56=0),"",IF(AND(BP55=1,C56=""),D56,IF(AND(AE55=1,C55&gt;D56),D56,IF(AND(BO55=2,C55&gt;D55),D56,IF(AND(BP55=1,C55&gt;D55,C55&gt;D56),D56,IF(AND(BP55=1,C55&gt;D55,C55&lt;D56),C55,IF(AND(BO55=2,C55=D55),"",IF(AND(BP55=1,C55=D55),"",IF(AE55,C55,""))))))))))),"")</f>
        <v/>
      </c>
      <c r="G56" s="123" t="str">
        <f t="shared" ref="G56" si="1119">IF(AND(BP55=1,CE55=0,E56&gt;0),E56,IF(AND(BO55=2,E56&gt;0),E56,IF(AND(C55="",C56=""),"",IF(C55&gt;=G55,C55,IF(AND(AG55&gt;0,D56&lt;C56),E56,IF(AND(C55="",C56=""),"",IF(AND(AG55&gt;0,D56&gt;C56),D56,"")))))))</f>
        <v/>
      </c>
      <c r="H56" s="124" t="str">
        <f t="shared" ref="H56" si="1120">IF(H55="","",E56)</f>
        <v/>
      </c>
      <c r="I56" s="344"/>
      <c r="J56" s="137" t="str">
        <f>IF(OR(BB55="育部休",BB55="介部休"),IF(BU55=1,"",IF(OR(D55="",D55=BF55),BF55,IF(AND(BE55&lt;D55,D55&lt;BF55),D55,""))),"")</f>
        <v/>
      </c>
      <c r="K56" s="346"/>
      <c r="L56" s="81" t="str">
        <f>IF(OR(BB55="育部休",BB55="介部休"),IF(BU55=1,"",IF(OR(D56="",AND(BH55&lt;D56,D56&lt;BI55),D56=BH55),BI55,"")),"")</f>
        <v/>
      </c>
      <c r="M56" s="353"/>
      <c r="N56" s="354"/>
      <c r="O56" s="336"/>
      <c r="P56" s="232"/>
      <c r="Q56" s="338"/>
      <c r="R56" s="338"/>
      <c r="S56" s="338"/>
      <c r="T56" s="338"/>
      <c r="U56" s="329"/>
      <c r="V56" s="255"/>
      <c r="W56" s="256"/>
      <c r="X56" s="256"/>
      <c r="Y56" s="256"/>
      <c r="Z56" s="256"/>
      <c r="AA56" s="256"/>
      <c r="AB56" s="257"/>
      <c r="AC56" s="333"/>
      <c r="AD56" s="323"/>
      <c r="AE56" s="334"/>
      <c r="AF56" s="258"/>
      <c r="AG56" s="325"/>
      <c r="AH56" s="319"/>
      <c r="AI56" s="319"/>
      <c r="AJ56" s="319"/>
      <c r="AK56" s="327"/>
      <c r="AL56" s="258"/>
      <c r="AM56" s="323"/>
      <c r="AN56" s="258"/>
      <c r="AO56" s="320"/>
      <c r="AP56" s="319"/>
      <c r="AQ56" s="258"/>
      <c r="AR56" s="320"/>
      <c r="AS56" s="320"/>
      <c r="AT56" s="319"/>
      <c r="AU56" s="322"/>
      <c r="AV56" s="260">
        <f t="shared" si="16"/>
        <v>0</v>
      </c>
      <c r="AW56" s="260"/>
      <c r="AX56" s="260"/>
      <c r="AY56" s="260"/>
      <c r="AZ56" s="260"/>
      <c r="BA56" s="259"/>
      <c r="BB56" s="259"/>
      <c r="BC56" s="259"/>
      <c r="BD56" s="259"/>
      <c r="BE56" s="259"/>
      <c r="BF56" s="259"/>
      <c r="BG56" s="259"/>
      <c r="BH56" s="259"/>
      <c r="BI56" s="259"/>
      <c r="BJ56" s="258"/>
      <c r="BK56" s="259"/>
      <c r="BL56" s="259"/>
      <c r="BM56" s="318"/>
      <c r="BN56" s="220"/>
      <c r="BO56" s="319"/>
      <c r="BP56" s="243"/>
      <c r="BQ56" s="227"/>
      <c r="BR56" s="243"/>
      <c r="BS56" s="243"/>
      <c r="BT56" s="243"/>
      <c r="BU56" s="241"/>
      <c r="BV56" s="243"/>
      <c r="BW56" s="243"/>
      <c r="BX56" s="243"/>
      <c r="BY56" s="243"/>
      <c r="BZ56" s="243"/>
      <c r="CA56" s="243"/>
      <c r="CB56" s="243"/>
      <c r="CC56" s="315"/>
      <c r="CD56" s="316"/>
      <c r="CE56" s="243"/>
      <c r="CF56" s="310"/>
      <c r="CG56" s="312"/>
      <c r="CH56" s="314"/>
      <c r="CI56" s="252"/>
      <c r="CJ56" s="252"/>
      <c r="CK56" s="252"/>
      <c r="CL56" s="252"/>
      <c r="CM56" s="254"/>
      <c r="CN56" s="230"/>
      <c r="CO56" s="230"/>
    </row>
    <row r="57" spans="1:93" ht="15.95" customHeight="1">
      <c r="A57" s="339">
        <f t="shared" ref="A57" si="1121">A55+1</f>
        <v>45255</v>
      </c>
      <c r="B57" s="341" t="str">
        <f t="shared" ref="B57" si="1122">TEXT(A57,"aaa")</f>
        <v>土</v>
      </c>
      <c r="C57" s="78" t="str">
        <f>IF(OR(BO57=2,BP57=1),"",VLOOKUP(B57,職員情報!$1:$1048576,2,FALSE))</f>
        <v/>
      </c>
      <c r="D57" s="132"/>
      <c r="E57" s="79"/>
      <c r="F57" s="153" t="str">
        <f t="shared" ref="F57" si="1123">IF(AND(BO77=1,D58=0),"",IF(AND(BO50=1,C57=""),D57,IF(AND(BO57=2,C57&gt;D57),D57,IF(AND(BO57=2,C57=D57),"",IF(AND(BP57=1,D58=0),"",IF(AND(BP57=1,C57=""),D57,IF(AND(BP57=1,C57&gt;D57),D57,IF(AND(BP57=1,C57=D57),"",IF(AE57=1,D57,"")))))))))</f>
        <v/>
      </c>
      <c r="G57" s="121" t="str">
        <f t="shared" si="19"/>
        <v/>
      </c>
      <c r="H57" s="122" t="str">
        <f t="shared" ref="H57" si="1124">IF(AND(AG57&gt;0,C57&gt;=G58),C58,IF(E57=C57,"",IF(AND(AG57&gt;0,C58&gt;G57),"",IF(AND(AG57&gt;0,D58&gt;0,E57-D58&gt;0),E57,IF(AND(AG57&gt;0,E57&gt;0),C58,"")))))</f>
        <v/>
      </c>
      <c r="I57" s="343" t="str">
        <f t="shared" ref="I57" si="1125">IF(BB57="","",IF(J57="","",BB57))</f>
        <v/>
      </c>
      <c r="J57" s="77" t="str">
        <f>IF(OR(BB57="育部休",BB57="介部休"),IF(BU57=1,"",IF(OR(D57="",AND(BE57&lt;D57,D57&lt;BF57),D57=BF57),BE57,"")),"")</f>
        <v/>
      </c>
      <c r="K57" s="345" t="str">
        <f t="shared" ref="K57" si="1126">IF(BB57="","",IF(L57="","",BB57))</f>
        <v/>
      </c>
      <c r="L57" s="79" t="str">
        <f>IF(OR(BB57="育部休",BB57="介部休"),IF(BU57=1,"",IF(OR(D58="",D58=BH57),BH57,IF(AND(BH57&lt;D58,D58&lt;BI57),D58,""))),"")</f>
        <v/>
      </c>
      <c r="M57" s="347" t="str">
        <f>IF(BP57=1,"",VLOOKUP(B57,職員情報!$1:$1048576,4,FALSE))</f>
        <v/>
      </c>
      <c r="N57" s="349" t="str">
        <f>IF(BP57=1,"",VLOOKUP(B57,職員情報!$1:$1048576,5,FALSE))</f>
        <v/>
      </c>
      <c r="O57" s="335">
        <f t="shared" ref="O57" si="1127">IFERROR(IF(AND(BR57=1,(C58-C57)&gt;=TIME(8,45,0)),"1:00",IF(AND(BR57=1,(C58-C57)&gt;TIME(6,0,0)),"0:45",IF(AND(BR57=1,(C58-C57)&lt;=TIME(6,0,0)),"0:00",IF(BP57=1,"0:00",N57-M57)))),0)</f>
        <v>0</v>
      </c>
      <c r="P57" s="231"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IF(BP57=1,"",VLOOKUP(B57,[1]職員情報!$1:$1048576,27,FALSE))</f>
        <v/>
      </c>
      <c r="V57" s="330"/>
      <c r="W57" s="331"/>
      <c r="X57" s="331"/>
      <c r="Y57" s="331"/>
      <c r="Z57" s="331"/>
      <c r="AA57" s="331"/>
      <c r="AB57" s="332"/>
      <c r="AC57" s="333"/>
      <c r="AD57" s="323" t="str">
        <f t="shared" ref="AD57" si="1128">IFERROR(IF(CM57=1,C58-C57,IF(C57="","",C58-C57-O57)),"×")</f>
        <v/>
      </c>
      <c r="AE57" s="334" t="str">
        <f t="shared" ref="AE57" si="1129">IF(CB57=1,"",IF(BO57=2,"",IF(D58=0,"",IF(D57=C57,"",IF(AND(D57&gt;=0,D57-C57&lt;0),1,"")))))</f>
        <v/>
      </c>
      <c r="AF57" s="258">
        <f t="shared" ref="AF57" si="1130">IF(C57="",0,IF(AND(D57&lt;C57,D58&lt;C57),D58-D57,IF(D57&lt;C57,C57-D57,0)))</f>
        <v>0</v>
      </c>
      <c r="AG57" s="320">
        <f t="shared" ref="AG57" si="1131">IF(D58="",0,IF(AND(D58&lt;C58,E58&gt;C58),E58-C58,IF(AND(OR(D58&gt;C58,D58=C58),E58&gt;D58),D58-C58+E58-E57,IF(AND(OR(D58&gt;C58,D58=C58),E58=""),D58-C58,0))))</f>
        <v>0</v>
      </c>
      <c r="AH57" s="258">
        <f>IFERROR(F58-F57,0)</f>
        <v>0</v>
      </c>
      <c r="AI57" s="258">
        <f t="shared" ref="AI57" si="1132">IFERROR(G58-G57,0)</f>
        <v>0</v>
      </c>
      <c r="AJ57" s="258">
        <f>IFERROR(H58-H57,0)</f>
        <v>0</v>
      </c>
      <c r="AK57" s="326">
        <f t="shared" ref="AK57" si="1133">IFERROR(IF(AND(C57="",BP57=1),AH57+AI57+AJ57,(IF(AND(C57="",BO57=2),AH57+AI57+AJ57-O57,AH57+AI57+AJ57))),0)</f>
        <v>0</v>
      </c>
      <c r="AL57" s="258">
        <f t="shared" ref="AL57" si="1134">IF(AD57&gt;=TIME(7,45,0),0,IF(C57="",0,IF((AD57+AK57)&lt;TIME(7,45,0),AK57,"7:45"-AD57)))</f>
        <v>0</v>
      </c>
      <c r="AM57" s="323">
        <f t="shared" ref="AM57" si="1135">IF(AK57&lt;=(AL57+AN57),0,AK57-AL57-AP57)</f>
        <v>0</v>
      </c>
      <c r="AN57" s="258">
        <f>IF(BP57=1,0,IF(F58=0,0,IF(AND(F57&lt;TIME(5,0,0),F58&lt;TIME(5,0,0)),F58-F57,IF(F57&lt;TIME(5,0,0),TIME(5,0,0)-F57,0))))</f>
        <v>0</v>
      </c>
      <c r="AO57" s="324">
        <f t="shared" ref="AO57" si="1136">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58">
        <f t="shared" ref="AP57" si="1137">AN57+AO57</f>
        <v>0</v>
      </c>
      <c r="AQ57" s="258">
        <f t="shared" ref="AQ57" si="1138">AK57-AT57</f>
        <v>0</v>
      </c>
      <c r="AR57" s="320">
        <f t="shared" ref="AR57" si="1139">IF(BP57="",0,IF(F58=0,0,IF(F57&lt;TIME(5,0,0),TIME(5,0,0)-F57,IF(G57&lt;TIME(5,0,0),TIME(5,0,0)-G57,0))))</f>
        <v>0</v>
      </c>
      <c r="AS57" s="320">
        <f t="shared" ref="AS57" si="1140">IF(BP57="",0,IF(F58="",0,IF(F58&gt;TIME(22,0,0),F58-TIME(22,0,0),IF(G58="",0,IF(G58&gt;TIME(22,0,0),G58-TIME(22,0,0),0)))))</f>
        <v>0</v>
      </c>
      <c r="AT57" s="258">
        <f t="shared" ref="AT57" si="1141">AR57+AS57</f>
        <v>0</v>
      </c>
      <c r="AU57" s="321">
        <f t="shared" ref="AU57" si="1142">IF(OR(AD57="",AD57="×"),0,IF(BT57=0,1,0))</f>
        <v>0</v>
      </c>
      <c r="AV57" s="258">
        <f t="shared" ref="AV57" si="1143">IF(OR(AD57="",AD57="×"),0,IF(C57="",0,AD57-BG57-BJ57))</f>
        <v>0</v>
      </c>
      <c r="AW57" s="258" t="str">
        <f t="shared" ref="AW57" si="1144">IFERROR(IF(AD57="","",AD57*BT57),0)</f>
        <v/>
      </c>
      <c r="AX57" s="258">
        <f t="shared" ref="AX57" si="1145">IF(J58="",0,IF(AND(J57&lt;M57,J58&gt;N57),J58-J57-O57,J58-J57))</f>
        <v>0</v>
      </c>
      <c r="AY57" s="258">
        <f t="shared" ref="AY57" si="1146">IF(L58="",0,IF(AND(L57&lt;M57,L58&gt;N57),L58-L57-O57,L58-L57))</f>
        <v>0</v>
      </c>
      <c r="AZ57" s="258">
        <f t="shared" ref="AZ57" si="1147">IF(J58="",0,IF(I57="育部休",J58-J57,0))</f>
        <v>0</v>
      </c>
      <c r="BA57" s="258">
        <f t="shared" ref="BA57" si="1148">IF(L58="",0,IF(K57="育部休",L58-L57,0))</f>
        <v>0</v>
      </c>
      <c r="BB57" s="258" t="str">
        <f>IF(C58="","",VLOOKUP(B57,職員情報!$1:$1048576,8,FALSE))</f>
        <v/>
      </c>
      <c r="BC57" s="258" t="str">
        <f t="shared" ref="BC57" si="1149">IF(BB57="","",IF(AND(J57="",L57=""),"",IF(L57="","育部休"&amp;TEXT(J57,"h時mm分")&amp;"～"&amp;TEXT(J58,"h時mm分"),IF(J57="","育部休"&amp;TEXT(L57,"h時mm分")&amp;"～"&amp;TEXT(L58,"h時mm分"),"育部休"&amp;TEXT(J57,"h時mm分")&amp;"～"&amp;TEXT(J58,"h時mm分")&amp;"　"&amp;TEXT(L57,"h時mm分")&amp;"～"&amp;TEXT(L58,"h時mm分")))))</f>
        <v/>
      </c>
      <c r="BD57" s="258" t="str">
        <f>IF(E58="","",VLOOKUP(C57,職員情報!$1:$1048576,19,FALSE))</f>
        <v/>
      </c>
      <c r="BE57" s="258" t="str">
        <f>IF(OR(BO57=2,BP57=1),"",VLOOKUP(B57,職員情報!$1:$1048576,9,FALSE))</f>
        <v/>
      </c>
      <c r="BF57" s="258" t="str">
        <f>IF(OR(BO57=2,BP57=1),"",VLOOKUP(B57,職員情報!$1:$1048576,10,FALSE))</f>
        <v/>
      </c>
      <c r="BG57" s="258">
        <f t="shared" ref="BG57" si="1150">IF(OR(BO57=2,BP57=1),0,IF(J57="",0,IF(OR(I57="育部休",I57="介部休",I57="無休",I57="欠勤"),IF(AND(OR(J57&lt;M57,J57=M57),OR(N57&lt;J58,N57=J58)),J58-J57-(N57-M57),J58-J57),0)))</f>
        <v>0</v>
      </c>
      <c r="BH57" s="258" t="str">
        <f>IF(OR(BO57=2,BP57=1),"",VLOOKUP(B57,職員情報!$1:$1048576,12,FALSE))</f>
        <v/>
      </c>
      <c r="BI57" s="258" t="str">
        <f>IF(OR(BO57=2,BP57=1),"",VLOOKUP(B57,職員情報!$1:$1048576,13,FALSE))</f>
        <v/>
      </c>
      <c r="BJ57" s="258">
        <f t="shared" ref="BJ57" si="1151">IF(OR(BO57=2,BP57=1),0,IF(L57="",0,IF(OR(K57="育部休",K57="介部休",K57="無休",K57="欠勤"),IF(AND(OR(L57&lt;M57,L57=M57),OR(N57&lt;L58,N57=L58)),L58-L57-(N57-M57),L58-L57),0)))</f>
        <v>0</v>
      </c>
      <c r="BK57" s="258">
        <f t="shared" ref="BK57" si="1152">IF(I57="育部休",0,IF(I57="介部休","",BG57))</f>
        <v>0</v>
      </c>
      <c r="BL57" s="258">
        <f t="shared" ref="BL57" si="1153">IF(K57="育部休",0,IF(K57="介部休","",BJ57))</f>
        <v>0</v>
      </c>
      <c r="BM57" s="317">
        <f>IF(AND(D57="",BG57&gt;0),0,IF(OR(BU57=1,D57&lt;VLOOKUP(B57,職員情報!$1:$1048576,10,FALSE)),BG57,IF(OR(I57="",J57&gt;VLOOKUP(B57,職員情報!$1:$1048576,2,FALSE)),0,BG57)))</f>
        <v>0</v>
      </c>
      <c r="BN57" s="215"/>
      <c r="BO57" s="319" t="str">
        <f>IF(AND(VLOOKUP(B57,職員情報!$1:$1048576,29,FALSE)=2,BP57="",BR57=""),2,"")</f>
        <v/>
      </c>
      <c r="BP57" s="243">
        <f>IF(AND(BQ57=1,BR57=""),1,"")</f>
        <v>1</v>
      </c>
      <c r="BQ57" s="227">
        <f>IF(OR(WEEKDAY(A57)=1,AND(WEEKDAY(A57)=7,職員情報!$B$14=""),COUNTIF(休日!$A:$B,A57)=1,BW57=1),1,"")</f>
        <v>1</v>
      </c>
      <c r="BR57" s="243" t="str">
        <f t="shared" ref="BR57" si="1154">IF(COUNTIF(V58,"*振替*")+COUNTIF(V58,"*変更*"),1,"")</f>
        <v/>
      </c>
      <c r="BS57" s="243">
        <f t="shared" ref="BS57" si="1155">IF((OR(D57="年休",D57="特休",D57="病休",D57="有休",D57="職専免",D57="出張",D57="年休等",D57="在宅勤務",D58="年休",D58="特休",D58="病休",D58="有休",D58="職専免",D58="出張",D58="年休等",D58="在宅勤務")),1,0)</f>
        <v>0</v>
      </c>
      <c r="BT57" s="243">
        <f>IF((OR(D57="無休",D57="欠勤",D58="無休",D58="欠勤")),1,0)</f>
        <v>0</v>
      </c>
      <c r="BU57" s="243">
        <f t="shared" ref="BU57" si="1156">IF(AND(BS57=0,BT57=0),0,1)</f>
        <v>0</v>
      </c>
      <c r="BV57" s="243"/>
      <c r="BW57" s="243">
        <f>IF(D57="振替",1,0)</f>
        <v>0</v>
      </c>
      <c r="BX57" s="243"/>
      <c r="BY57" s="243"/>
      <c r="BZ57" s="243"/>
      <c r="CA57" s="243">
        <f>IF((OR(D57="年休",D57="特休",D57="病休",D57="有休",D57="無休",D57="欠勤",D57="職専免",D57="出張",D57="振替",D58="年休",D58="特休",D58="病休",D58="有休",D58="無休",D58="欠勤",D58="職専免",D58="出張",D58="振替")),1,0)</f>
        <v>0</v>
      </c>
      <c r="CB57" s="243">
        <f t="shared" ref="CB57" si="1157">IF((OR(BP57=1,CA57=1)),1,0)</f>
        <v>1</v>
      </c>
      <c r="CC57" s="315">
        <f>IF(V57="",1,0)</f>
        <v>1</v>
      </c>
      <c r="CD57" s="316"/>
      <c r="CE57" s="243">
        <f t="shared" ref="CE57" si="1158">IF(COUNTIFS(V57,"*半日勤務*")+COUNTIFS(V58,"*半日勤務*"),1,0)</f>
        <v>0</v>
      </c>
      <c r="CF57" s="309">
        <f>VLOOKUP(B57,職員情報!$1:$1048576,21,FALSE)</f>
        <v>0</v>
      </c>
      <c r="CG57" s="311" t="str">
        <f>IF(AND(CF57&lt;TIME(1,0,0),D58&gt;0,E58&gt;0),"1:00","0:45")</f>
        <v>0:45</v>
      </c>
      <c r="CH57" s="313">
        <f t="shared" ref="CH57" si="1159">IF(AK57&lt;=0,0,IF(AK57&lt;TIME(7,45,0),AK57,TIME(7,45,0)))</f>
        <v>0</v>
      </c>
      <c r="CI57" s="251">
        <f t="shared" ref="CI57" si="1160">IF(AK57&gt;0,AK57-CH57-CL57,0)</f>
        <v>0</v>
      </c>
      <c r="CJ57" s="251">
        <f t="shared" ref="CJ57" si="1161">IF(AK57&lt;=0,0,IF(F58=0,0,IF(AND(P57&gt;=TIME(7,45,0),F57&lt;TIME(5,0,0)),TIME(5,0,0)-F57,IF(AND(P57&gt;=TIME(7,45,0),G57&lt;TIME(5,0,0)),TIME(5,0,0)-G57,0))))</f>
        <v>0</v>
      </c>
      <c r="CK57" s="251">
        <f t="shared" ref="CK57" si="1162">IF(F58="",0,IF(AND(P57&gt;=TIME(7,45,0),F58&gt;TIME(22,0,0)),F58-TIME(22,0,0),IF(G58="",0,IF(AND(P57&gt;=TIME(7,45,0),G58&gt;TIME(22,0,0)),G58-TIME(22,0,0),0))))</f>
        <v>0</v>
      </c>
      <c r="CL57" s="251">
        <f t="shared" ref="CL57" si="1163">CJ57+CK57</f>
        <v>0</v>
      </c>
      <c r="CM57" s="253">
        <f>VLOOKUP(B57,職員情報!$1:$1048576,30,FALSE)</f>
        <v>0</v>
      </c>
      <c r="CN57" s="229">
        <f t="shared" ref="CN57" si="1164">CN55+SUM(P57:T57)</f>
        <v>0</v>
      </c>
      <c r="CO57" s="229">
        <f t="shared" ref="CO57" si="1165">CO55+SUM(P57:T57)</f>
        <v>0</v>
      </c>
    </row>
    <row r="58" spans="1:93" ht="15.95" customHeight="1">
      <c r="A58" s="355"/>
      <c r="B58" s="352"/>
      <c r="C58" s="80" t="str">
        <f>IF(OR(BO57=2,BP57=1),"",VLOOKUP(B57,職員情報!$1:$1048576,3,FALSE))</f>
        <v/>
      </c>
      <c r="D58" s="131"/>
      <c r="E58" s="134"/>
      <c r="F58" s="164" t="str">
        <f t="shared" ref="F58" si="1166">IFERROR(IF(AND(BO57=2,D58=0),"",IF(AND(BO57=2,C58=""),D58,IF(AND(BP57=1,D58=0),"",IF(AND(BP57=1,C58=""),D58,IF(AND(AE57=1,C57&gt;D58),D58,IF(AND(BO57=2,C57&gt;D57),D58,IF(AND(BP57=1,C57&gt;D57,C57&gt;D58),D58,IF(AND(BP57=1,C57&gt;D57,C57&lt;D58),C57,IF(AND(BO57=2,C57=D57),"",IF(AND(BP57=1,C57=D57),"",IF(AE57,C57,""))))))))))),"")</f>
        <v/>
      </c>
      <c r="G58" s="123" t="str">
        <f t="shared" ref="G58" si="1167">IF(AND(BP57=1,CE57=0,E58&gt;0),E58,IF(AND(BO57=2,E58&gt;0),E58,IF(AND(C57="",C58=""),"",IF(C57&gt;=G57,C57,IF(AND(AG57&gt;0,D58&lt;C58),E58,IF(AND(C57="",C58=""),"",IF(AND(AG57&gt;0,D58&gt;C58),D58,"")))))))</f>
        <v/>
      </c>
      <c r="H58" s="124" t="str">
        <f t="shared" ref="H58" si="1168">IF(H57="","",E58)</f>
        <v/>
      </c>
      <c r="I58" s="344"/>
      <c r="J58" s="137" t="str">
        <f>IF(OR(BB57="育部休",BB57="介部休"),IF(BU57=1,"",IF(OR(D57="",D57=BF57),BF57,IF(AND(BE57&lt;D57,D57&lt;BF57),D57,""))),"")</f>
        <v/>
      </c>
      <c r="K58" s="346"/>
      <c r="L58" s="81" t="str">
        <f>IF(OR(BB57="育部休",BB57="介部休"),IF(BU57=1,"",IF(OR(D58="",AND(BH57&lt;D58,D58&lt;BI57),D58=BH57),BI57,"")),"")</f>
        <v/>
      </c>
      <c r="M58" s="353"/>
      <c r="N58" s="354"/>
      <c r="O58" s="336"/>
      <c r="P58" s="232"/>
      <c r="Q58" s="338"/>
      <c r="R58" s="338"/>
      <c r="S58" s="338"/>
      <c r="T58" s="338"/>
      <c r="U58" s="329"/>
      <c r="V58" s="255"/>
      <c r="W58" s="256"/>
      <c r="X58" s="256"/>
      <c r="Y58" s="256"/>
      <c r="Z58" s="256"/>
      <c r="AA58" s="256"/>
      <c r="AB58" s="257"/>
      <c r="AC58" s="333"/>
      <c r="AD58" s="323"/>
      <c r="AE58" s="334"/>
      <c r="AF58" s="258"/>
      <c r="AG58" s="325"/>
      <c r="AH58" s="319"/>
      <c r="AI58" s="319"/>
      <c r="AJ58" s="319"/>
      <c r="AK58" s="327"/>
      <c r="AL58" s="258"/>
      <c r="AM58" s="323"/>
      <c r="AN58" s="258"/>
      <c r="AO58" s="320"/>
      <c r="AP58" s="319"/>
      <c r="AQ58" s="258"/>
      <c r="AR58" s="320"/>
      <c r="AS58" s="320"/>
      <c r="AT58" s="319"/>
      <c r="AU58" s="322"/>
      <c r="AV58" s="260">
        <f t="shared" si="16"/>
        <v>0</v>
      </c>
      <c r="AW58" s="260"/>
      <c r="AX58" s="260"/>
      <c r="AY58" s="260"/>
      <c r="AZ58" s="260"/>
      <c r="BA58" s="259"/>
      <c r="BB58" s="259"/>
      <c r="BC58" s="259"/>
      <c r="BD58" s="259"/>
      <c r="BE58" s="259"/>
      <c r="BF58" s="259"/>
      <c r="BG58" s="259"/>
      <c r="BH58" s="259"/>
      <c r="BI58" s="259"/>
      <c r="BJ58" s="258"/>
      <c r="BK58" s="259"/>
      <c r="BL58" s="259"/>
      <c r="BM58" s="318"/>
      <c r="BN58" s="220"/>
      <c r="BO58" s="319"/>
      <c r="BP58" s="243"/>
      <c r="BQ58" s="227"/>
      <c r="BR58" s="243"/>
      <c r="BS58" s="243"/>
      <c r="BT58" s="243"/>
      <c r="BU58" s="241"/>
      <c r="BV58" s="243"/>
      <c r="BW58" s="243"/>
      <c r="BX58" s="243"/>
      <c r="BY58" s="243"/>
      <c r="BZ58" s="243"/>
      <c r="CA58" s="243"/>
      <c r="CB58" s="243"/>
      <c r="CC58" s="315"/>
      <c r="CD58" s="316"/>
      <c r="CE58" s="243"/>
      <c r="CF58" s="310"/>
      <c r="CG58" s="312"/>
      <c r="CH58" s="314"/>
      <c r="CI58" s="252"/>
      <c r="CJ58" s="252"/>
      <c r="CK58" s="252"/>
      <c r="CL58" s="252"/>
      <c r="CM58" s="254"/>
      <c r="CN58" s="230"/>
      <c r="CO58" s="230"/>
    </row>
    <row r="59" spans="1:93" ht="15.95" customHeight="1">
      <c r="A59" s="339">
        <f t="shared" ref="A59" si="1169">A57+1</f>
        <v>45256</v>
      </c>
      <c r="B59" s="341" t="str">
        <f t="shared" ref="B59" si="1170">TEXT(A59,"aaa")</f>
        <v>日</v>
      </c>
      <c r="C59" s="78" t="str">
        <f>IF(OR(BO59=2,BP59=1),"",VLOOKUP(B59,職員情報!$1:$1048576,2,FALSE))</f>
        <v/>
      </c>
      <c r="D59" s="132"/>
      <c r="E59" s="79"/>
      <c r="F59" s="153" t="str">
        <f t="shared" ref="F59" si="1171">IF(AND(BO79=1,D60=0),"",IF(AND(BO52=1,C59=""),D59,IF(AND(BO59=2,C59&gt;D59),D59,IF(AND(BO59=2,C59=D59),"",IF(AND(BP59=1,D60=0),"",IF(AND(BP59=1,C59=""),D59,IF(AND(BP59=1,C59&gt;D59),D59,IF(AND(BP59=1,C59=D59),"",IF(AE59=1,D59,"")))))))))</f>
        <v/>
      </c>
      <c r="G59" s="121" t="str">
        <f t="shared" si="19"/>
        <v/>
      </c>
      <c r="H59" s="122" t="str">
        <f t="shared" ref="H59" si="1172">IF(AND(AG59&gt;0,C59&gt;=G60),C60,IF(E59=C59,"",IF(AND(AG59&gt;0,C60&gt;G59),"",IF(AND(AG59&gt;0,D60&gt;0,E59-D60&gt;0),E59,IF(AND(AG59&gt;0,E59&gt;0),C60,"")))))</f>
        <v/>
      </c>
      <c r="I59" s="343" t="str">
        <f t="shared" ref="I59" si="1173">IF(BB59="","",IF(J59="","",BB59))</f>
        <v/>
      </c>
      <c r="J59" s="77" t="str">
        <f>IF(OR(BB59="育部休",BB59="介部休"),IF(BU59=1,"",IF(OR(D59="",AND(BE59&lt;D59,D59&lt;BF59),D59=BF59),BE59,"")),"")</f>
        <v/>
      </c>
      <c r="K59" s="345" t="str">
        <f t="shared" ref="K59" si="1174">IF(BB59="","",IF(L59="","",BB59))</f>
        <v/>
      </c>
      <c r="L59" s="79" t="str">
        <f>IF(OR(BB59="育部休",BB59="介部休"),IF(BU59=1,"",IF(OR(D60="",D60=BH59),BH59,IF(AND(BH59&lt;D60,D60&lt;BI59),D60,""))),"")</f>
        <v/>
      </c>
      <c r="M59" s="347" t="str">
        <f>IF(BP59=1,"",VLOOKUP(B59,職員情報!$1:$1048576,4,FALSE))</f>
        <v/>
      </c>
      <c r="N59" s="349" t="str">
        <f>IF(BP59=1,"",VLOOKUP(B59,職員情報!$1:$1048576,5,FALSE))</f>
        <v/>
      </c>
      <c r="O59" s="335">
        <f t="shared" ref="O59" si="1175">IFERROR(IF(AND(BR59=1,(C60-C59)&gt;=TIME(8,45,0)),"1:00",IF(AND(BR59=1,(C60-C59)&gt;TIME(6,0,0)),"0:45",IF(AND(BR59=1,(C60-C59)&lt;=TIME(6,0,0)),"0:00",IF(BP59=1,"0:00",N59-M59)))),0)</f>
        <v>0</v>
      </c>
      <c r="P59" s="231"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IF(BP59=1,"",VLOOKUP(B59,[1]職員情報!$1:$1048576,27,FALSE))</f>
        <v/>
      </c>
      <c r="V59" s="330"/>
      <c r="W59" s="331"/>
      <c r="X59" s="331"/>
      <c r="Y59" s="331"/>
      <c r="Z59" s="331"/>
      <c r="AA59" s="331"/>
      <c r="AB59" s="332"/>
      <c r="AC59" s="333"/>
      <c r="AD59" s="323" t="str">
        <f t="shared" ref="AD59" si="1176">IFERROR(IF(CM59=1,C60-C59,IF(C59="","",C60-C59-O59)),"×")</f>
        <v/>
      </c>
      <c r="AE59" s="334" t="str">
        <f t="shared" ref="AE59" si="1177">IF(CB59=1,"",IF(BO59=2,"",IF(D60=0,"",IF(D59=C59,"",IF(AND(D59&gt;=0,D59-C59&lt;0),1,"")))))</f>
        <v/>
      </c>
      <c r="AF59" s="258">
        <f t="shared" ref="AF59" si="1178">IF(C59="",0,IF(AND(D59&lt;C59,D60&lt;C59),D60-D59,IF(D59&lt;C59,C59-D59,0)))</f>
        <v>0</v>
      </c>
      <c r="AG59" s="320">
        <f t="shared" ref="AG59" si="1179">IF(D60="",0,IF(AND(D60&lt;C60,E60&gt;C60),E60-C60,IF(AND(OR(D60&gt;C60,D60=C60),E60&gt;D60),D60-C60+E60-E59,IF(AND(OR(D60&gt;C60,D60=C60),E60=""),D60-C60,0))))</f>
        <v>0</v>
      </c>
      <c r="AH59" s="258">
        <f>IFERROR(F60-F59,0)</f>
        <v>0</v>
      </c>
      <c r="AI59" s="258">
        <f t="shared" ref="AI59" si="1180">IFERROR(G60-G59,0)</f>
        <v>0</v>
      </c>
      <c r="AJ59" s="258">
        <f>IFERROR(H60-H59,0)</f>
        <v>0</v>
      </c>
      <c r="AK59" s="326">
        <f t="shared" ref="AK59" si="1181">IFERROR(IF(AND(C59="",BP59=1),AH59+AI59+AJ59,(IF(AND(C59="",BO59=2),AH59+AI59+AJ59-O59,AH59+AI59+AJ59))),0)</f>
        <v>0</v>
      </c>
      <c r="AL59" s="258">
        <f t="shared" ref="AL59" si="1182">IF(AD59&gt;=TIME(7,45,0),0,IF(C59="",0,IF((AD59+AK59)&lt;TIME(7,45,0),AK59,"7:45"-AD59)))</f>
        <v>0</v>
      </c>
      <c r="AM59" s="323">
        <f t="shared" ref="AM59" si="1183">IF(AK59&lt;=(AL59+AN59),0,AK59-AL59-AP59)</f>
        <v>0</v>
      </c>
      <c r="AN59" s="258">
        <f>IF(BP59=1,0,IF(F60=0,0,IF(AND(F59&lt;TIME(5,0,0),F60&lt;TIME(5,0,0)),F60-F59,IF(F59&lt;TIME(5,0,0),TIME(5,0,0)-F59,0))))</f>
        <v>0</v>
      </c>
      <c r="AO59" s="324">
        <f t="shared" ref="AO59" si="1184">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58">
        <f t="shared" ref="AP59" si="1185">AN59+AO59</f>
        <v>0</v>
      </c>
      <c r="AQ59" s="258">
        <f t="shared" ref="AQ59" si="1186">AK59-AT59</f>
        <v>0</v>
      </c>
      <c r="AR59" s="320">
        <f t="shared" ref="AR59" si="1187">IF(BP59="",0,IF(F60=0,0,IF(F59&lt;TIME(5,0,0),TIME(5,0,0)-F59,IF(G59&lt;TIME(5,0,0),TIME(5,0,0)-G59,0))))</f>
        <v>0</v>
      </c>
      <c r="AS59" s="320">
        <f t="shared" ref="AS59" si="1188">IF(BP59="",0,IF(F60="",0,IF(F60&gt;TIME(22,0,0),F60-TIME(22,0,0),IF(G60="",0,IF(G60&gt;TIME(22,0,0),G60-TIME(22,0,0),0)))))</f>
        <v>0</v>
      </c>
      <c r="AT59" s="258">
        <f t="shared" ref="AT59" si="1189">AR59+AS59</f>
        <v>0</v>
      </c>
      <c r="AU59" s="321">
        <f t="shared" ref="AU59" si="1190">IF(OR(AD59="",AD59="×"),0,IF(BT59=0,1,0))</f>
        <v>0</v>
      </c>
      <c r="AV59" s="258">
        <f t="shared" ref="AV59" si="1191">IF(OR(AD59="",AD59="×"),0,IF(C59="",0,AD59-BG59-BJ59))</f>
        <v>0</v>
      </c>
      <c r="AW59" s="258" t="str">
        <f t="shared" ref="AW59" si="1192">IFERROR(IF(AD59="","",AD59*BT59),0)</f>
        <v/>
      </c>
      <c r="AX59" s="258">
        <f t="shared" ref="AX59" si="1193">IF(J60="",0,IF(AND(J59&lt;M59,J60&gt;N59),J60-J59-O59,J60-J59))</f>
        <v>0</v>
      </c>
      <c r="AY59" s="258">
        <f t="shared" ref="AY59" si="1194">IF(L60="",0,IF(AND(L59&lt;M59,L60&gt;N59),L60-L59-O59,L60-L59))</f>
        <v>0</v>
      </c>
      <c r="AZ59" s="258">
        <f t="shared" ref="AZ59" si="1195">IF(J60="",0,IF(I59="育部休",J60-J59,0))</f>
        <v>0</v>
      </c>
      <c r="BA59" s="258">
        <f t="shared" ref="BA59" si="1196">IF(L60="",0,IF(K59="育部休",L60-L59,0))</f>
        <v>0</v>
      </c>
      <c r="BB59" s="258" t="str">
        <f>IF(C60="","",VLOOKUP(B59,職員情報!$1:$1048576,8,FALSE))</f>
        <v/>
      </c>
      <c r="BC59" s="258" t="str">
        <f t="shared" ref="BC59" si="1197">IF(BB59="","",IF(AND(J59="",L59=""),"",IF(L59="","育部休"&amp;TEXT(J59,"h時mm分")&amp;"～"&amp;TEXT(J60,"h時mm分"),IF(J59="","育部休"&amp;TEXT(L59,"h時mm分")&amp;"～"&amp;TEXT(L60,"h時mm分"),"育部休"&amp;TEXT(J59,"h時mm分")&amp;"～"&amp;TEXT(J60,"h時mm分")&amp;"　"&amp;TEXT(L59,"h時mm分")&amp;"～"&amp;TEXT(L60,"h時mm分")))))</f>
        <v/>
      </c>
      <c r="BD59" s="258" t="str">
        <f>IF(E60="","",VLOOKUP(C59,職員情報!$1:$1048576,19,FALSE))</f>
        <v/>
      </c>
      <c r="BE59" s="258" t="str">
        <f>IF(OR(BO59=2,BP59=1),"",VLOOKUP(B59,職員情報!$1:$1048576,9,FALSE))</f>
        <v/>
      </c>
      <c r="BF59" s="258" t="str">
        <f>IF(OR(BO59=2,BP59=1),"",VLOOKUP(B59,職員情報!$1:$1048576,10,FALSE))</f>
        <v/>
      </c>
      <c r="BG59" s="258">
        <f t="shared" ref="BG59" si="1198">IF(OR(BO59=2,BP59=1),0,IF(J59="",0,IF(OR(I59="育部休",I59="介部休",I59="無休",I59="欠勤"),IF(AND(OR(J59&lt;M59,J59=M59),OR(N59&lt;J60,N59=J60)),J60-J59-(N59-M59),J60-J59),0)))</f>
        <v>0</v>
      </c>
      <c r="BH59" s="258" t="str">
        <f>IF(OR(BO59=2,BP59=1),"",VLOOKUP(B59,職員情報!$1:$1048576,12,FALSE))</f>
        <v/>
      </c>
      <c r="BI59" s="258" t="str">
        <f>IF(OR(BO59=2,BP59=1),"",VLOOKUP(B59,職員情報!$1:$1048576,13,FALSE))</f>
        <v/>
      </c>
      <c r="BJ59" s="258">
        <f t="shared" ref="BJ59" si="1199">IF(OR(BO59=2,BP59=1),0,IF(L59="",0,IF(OR(K59="育部休",K59="介部休",K59="無休",K59="欠勤"),IF(AND(OR(L59&lt;M59,L59=M59),OR(N59&lt;L60,N59=L60)),L60-L59-(N59-M59),L60-L59),0)))</f>
        <v>0</v>
      </c>
      <c r="BK59" s="258">
        <f t="shared" ref="BK59" si="1200">IF(I59="育部休",0,IF(I59="介部休","",BG59))</f>
        <v>0</v>
      </c>
      <c r="BL59" s="258">
        <f t="shared" ref="BL59" si="1201">IF(K59="育部休",0,IF(K59="介部休","",BJ59))</f>
        <v>0</v>
      </c>
      <c r="BM59" s="317">
        <f>IF(AND(D59="",BG59&gt;0),0,IF(OR(BU59=1,D59&lt;VLOOKUP(B59,職員情報!$1:$1048576,10,FALSE)),BG59,IF(OR(I59="",J59&gt;VLOOKUP(B59,職員情報!$1:$1048576,2,FALSE)),0,BG59)))</f>
        <v>0</v>
      </c>
      <c r="BN59" s="215"/>
      <c r="BO59" s="319" t="str">
        <f>IF(AND(VLOOKUP(B59,職員情報!$1:$1048576,29,FALSE)=2,BP59="",BR59=""),2,"")</f>
        <v/>
      </c>
      <c r="BP59" s="243">
        <f t="shared" ref="BP59" si="1202">IF(AND(BQ59=1,BR59=""),1,"")</f>
        <v>1</v>
      </c>
      <c r="BQ59" s="227">
        <f>IF(OR(WEEKDAY(A59)=1,AND(WEEKDAY(A59)=7,職員情報!$B$14=""),COUNTIF(休日!$A:$B,A59)=1,BW59=1),1,"")</f>
        <v>1</v>
      </c>
      <c r="BR59" s="243" t="str">
        <f t="shared" ref="BR59" si="1203">IF(COUNTIF(V60,"*振替*")+COUNTIF(V60,"*変更*"),1,"")</f>
        <v/>
      </c>
      <c r="BS59" s="243">
        <f t="shared" ref="BS59" si="1204">IF((OR(D59="年休",D59="特休",D59="病休",D59="有休",D59="職専免",D59="出張",D59="年休等",D59="在宅勤務",D60="年休",D60="特休",D60="病休",D60="有休",D60="職専免",D60="出張",D60="年休等",D60="在宅勤務")),1,0)</f>
        <v>0</v>
      </c>
      <c r="BT59" s="243">
        <f>IF((OR(D59="無休",D59="欠勤",D60="無休",D60="欠勤")),1,0)</f>
        <v>0</v>
      </c>
      <c r="BU59" s="243">
        <f t="shared" ref="BU59" si="1205">IF(AND(BS59=0,BT59=0),0,1)</f>
        <v>0</v>
      </c>
      <c r="BV59" s="243"/>
      <c r="BW59" s="243">
        <f>IF(D59="振替",1,0)</f>
        <v>0</v>
      </c>
      <c r="BX59" s="243"/>
      <c r="BY59" s="243"/>
      <c r="BZ59" s="243"/>
      <c r="CA59" s="243">
        <f>IF((OR(D59="年休",D59="特休",D59="病休",D59="有休",D59="無休",D59="欠勤",D59="職専免",D59="出張",D59="振替",D60="年休",D60="特休",D60="病休",D60="有休",D60="無休",D60="欠勤",D60="職専免",D60="出張",D60="振替")),1,0)</f>
        <v>0</v>
      </c>
      <c r="CB59" s="243">
        <f t="shared" ref="CB59" si="1206">IF((OR(BP59=1,CA59=1)),1,0)</f>
        <v>1</v>
      </c>
      <c r="CC59" s="315">
        <f>IF(V59="",1,0)</f>
        <v>1</v>
      </c>
      <c r="CD59" s="316"/>
      <c r="CE59" s="243">
        <f t="shared" ref="CE59" si="1207">IF(COUNTIFS(V59,"*半日勤務*")+COUNTIFS(V60,"*半日勤務*"),1,0)</f>
        <v>0</v>
      </c>
      <c r="CF59" s="309">
        <f>VLOOKUP(B59,職員情報!$1:$1048576,21,FALSE)</f>
        <v>0</v>
      </c>
      <c r="CG59" s="311" t="str">
        <f>IF(AND(CF59&lt;TIME(1,0,0),D60&gt;0,E60&gt;0),"1:00","0:45")</f>
        <v>0:45</v>
      </c>
      <c r="CH59" s="313">
        <f t="shared" ref="CH59" si="1208">IF(AK59&lt;=0,0,IF(AK59&lt;TIME(7,45,0),AK59,TIME(7,45,0)))</f>
        <v>0</v>
      </c>
      <c r="CI59" s="251">
        <f t="shared" ref="CI59" si="1209">IF(AK59&gt;0,AK59-CH59-CL59,0)</f>
        <v>0</v>
      </c>
      <c r="CJ59" s="251">
        <f t="shared" ref="CJ59" si="1210">IF(AK59&lt;=0,0,IF(F60=0,0,IF(AND(P59&gt;=TIME(7,45,0),F59&lt;TIME(5,0,0)),TIME(5,0,0)-F59,IF(AND(P59&gt;=TIME(7,45,0),G59&lt;TIME(5,0,0)),TIME(5,0,0)-G59,0))))</f>
        <v>0</v>
      </c>
      <c r="CK59" s="251">
        <f t="shared" ref="CK59" si="1211">IF(F60="",0,IF(AND(P59&gt;=TIME(7,45,0),F60&gt;TIME(22,0,0)),F60-TIME(22,0,0),IF(G60="",0,IF(AND(P59&gt;=TIME(7,45,0),G60&gt;TIME(22,0,0)),G60-TIME(22,0,0),0))))</f>
        <v>0</v>
      </c>
      <c r="CL59" s="251">
        <f t="shared" ref="CL59" si="1212">CJ59+CK59</f>
        <v>0</v>
      </c>
      <c r="CM59" s="253">
        <f>VLOOKUP(B59,職員情報!$1:$1048576,30,FALSE)</f>
        <v>0</v>
      </c>
      <c r="CN59" s="229">
        <f t="shared" ref="CN59" si="1213">CN57+SUM(P59:T59)</f>
        <v>0</v>
      </c>
      <c r="CO59" s="229">
        <f t="shared" ref="CO59" si="1214">CO57+SUM(P59:T59)</f>
        <v>0</v>
      </c>
    </row>
    <row r="60" spans="1:93" ht="15.95" customHeight="1">
      <c r="A60" s="355"/>
      <c r="B60" s="352"/>
      <c r="C60" s="80" t="str">
        <f>IF(OR(BO59=2,BP59=1),"",VLOOKUP(B59,職員情報!$1:$1048576,3,FALSE))</f>
        <v/>
      </c>
      <c r="D60" s="131"/>
      <c r="E60" s="134"/>
      <c r="F60" s="164" t="str">
        <f t="shared" ref="F60" si="1215">IFERROR(IF(AND(BO59=2,D60=0),"",IF(AND(BO59=2,C60=""),D60,IF(AND(BP59=1,D60=0),"",IF(AND(BP59=1,C60=""),D60,IF(AND(AE59=1,C59&gt;D60),D60,IF(AND(BO59=2,C59&gt;D59),D60,IF(AND(BP59=1,C59&gt;D59,C59&gt;D60),D60,IF(AND(BP59=1,C59&gt;D59,C59&lt;D60),C59,IF(AND(BO59=2,C59=D59),"",IF(AND(BP59=1,C59=D59),"",IF(AE59,C59,""))))))))))),"")</f>
        <v/>
      </c>
      <c r="G60" s="123" t="str">
        <f t="shared" ref="G60" si="1216">IF(AND(BP59=1,CE59=0,E60&gt;0),E60,IF(AND(BO59=2,E60&gt;0),E60,IF(AND(C59="",C60=""),"",IF(C59&gt;=G59,C59,IF(AND(AG59&gt;0,D60&lt;C60),E60,IF(AND(C59="",C60=""),"",IF(AND(AG59&gt;0,D60&gt;C60),D60,"")))))))</f>
        <v/>
      </c>
      <c r="H60" s="124" t="str">
        <f t="shared" ref="H60" si="1217">IF(H59="","",E60)</f>
        <v/>
      </c>
      <c r="I60" s="344"/>
      <c r="J60" s="137" t="str">
        <f>IF(OR(BB59="育部休",BB59="介部休"),IF(BU59=1,"",IF(OR(D59="",D59=BF59),BF59,IF(AND(BE59&lt;D59,D59&lt;BF59),D59,""))),"")</f>
        <v/>
      </c>
      <c r="K60" s="346"/>
      <c r="L60" s="81" t="str">
        <f>IF(OR(BB59="育部休",BB59="介部休"),IF(BU59=1,"",IF(OR(D60="",AND(BH59&lt;D60,D60&lt;BI59),D60=BH59),BI59,"")),"")</f>
        <v/>
      </c>
      <c r="M60" s="353"/>
      <c r="N60" s="354"/>
      <c r="O60" s="336"/>
      <c r="P60" s="232"/>
      <c r="Q60" s="338"/>
      <c r="R60" s="338"/>
      <c r="S60" s="338"/>
      <c r="T60" s="338"/>
      <c r="U60" s="329"/>
      <c r="V60" s="255"/>
      <c r="W60" s="256"/>
      <c r="X60" s="256"/>
      <c r="Y60" s="256"/>
      <c r="Z60" s="256"/>
      <c r="AA60" s="256"/>
      <c r="AB60" s="257"/>
      <c r="AC60" s="333"/>
      <c r="AD60" s="323"/>
      <c r="AE60" s="334"/>
      <c r="AF60" s="258"/>
      <c r="AG60" s="325"/>
      <c r="AH60" s="319"/>
      <c r="AI60" s="319"/>
      <c r="AJ60" s="319"/>
      <c r="AK60" s="327"/>
      <c r="AL60" s="258"/>
      <c r="AM60" s="323"/>
      <c r="AN60" s="258"/>
      <c r="AO60" s="320"/>
      <c r="AP60" s="319"/>
      <c r="AQ60" s="258"/>
      <c r="AR60" s="320"/>
      <c r="AS60" s="320"/>
      <c r="AT60" s="319"/>
      <c r="AU60" s="322"/>
      <c r="AV60" s="260">
        <f t="shared" si="16"/>
        <v>0</v>
      </c>
      <c r="AW60" s="260"/>
      <c r="AX60" s="260"/>
      <c r="AY60" s="260"/>
      <c r="AZ60" s="260"/>
      <c r="BA60" s="259"/>
      <c r="BB60" s="259"/>
      <c r="BC60" s="259"/>
      <c r="BD60" s="259"/>
      <c r="BE60" s="259"/>
      <c r="BF60" s="259"/>
      <c r="BG60" s="259"/>
      <c r="BH60" s="259"/>
      <c r="BI60" s="259"/>
      <c r="BJ60" s="258"/>
      <c r="BK60" s="259"/>
      <c r="BL60" s="259"/>
      <c r="BM60" s="318"/>
      <c r="BN60" s="220"/>
      <c r="BO60" s="319"/>
      <c r="BP60" s="243"/>
      <c r="BQ60" s="227"/>
      <c r="BR60" s="243"/>
      <c r="BS60" s="243"/>
      <c r="BT60" s="243"/>
      <c r="BU60" s="241"/>
      <c r="BV60" s="243"/>
      <c r="BW60" s="243"/>
      <c r="BX60" s="243"/>
      <c r="BY60" s="243"/>
      <c r="BZ60" s="243"/>
      <c r="CA60" s="243"/>
      <c r="CB60" s="243"/>
      <c r="CC60" s="315"/>
      <c r="CD60" s="316"/>
      <c r="CE60" s="243"/>
      <c r="CF60" s="310"/>
      <c r="CG60" s="312"/>
      <c r="CH60" s="314"/>
      <c r="CI60" s="252"/>
      <c r="CJ60" s="252"/>
      <c r="CK60" s="252"/>
      <c r="CL60" s="252"/>
      <c r="CM60" s="254"/>
      <c r="CN60" s="230"/>
      <c r="CO60" s="230"/>
    </row>
    <row r="61" spans="1:93" ht="15.95" customHeight="1">
      <c r="A61" s="339">
        <f t="shared" ref="A61" si="1218">A59+1</f>
        <v>45257</v>
      </c>
      <c r="B61" s="341" t="str">
        <f t="shared" ref="B61" si="1219">TEXT(A61,"aaa")</f>
        <v>月</v>
      </c>
      <c r="C61" s="78" t="str">
        <f>IF(OR(BO61=2,BP61=1),"",VLOOKUP(B61,職員情報!$1:$1048576,2,FALSE))</f>
        <v/>
      </c>
      <c r="D61" s="132"/>
      <c r="E61" s="79"/>
      <c r="F61" s="153" t="str">
        <f t="shared" ref="F61" si="1220">IF(AND(BO81=1,D62=0),"",IF(AND(BO54=1,C61=""),D61,IF(AND(BO61=2,C61&gt;D61),D61,IF(AND(BO61=2,C61=D61),"",IF(AND(BP61=1,D62=0),"",IF(AND(BP61=1,C61=""),D61,IF(AND(BP61=1,C61&gt;D61),D61,IF(AND(BP61=1,C61=D61),"",IF(AE61=1,D61,"")))))))))</f>
        <v/>
      </c>
      <c r="G61" s="121" t="str">
        <f t="shared" si="19"/>
        <v/>
      </c>
      <c r="H61" s="122" t="str">
        <f t="shared" ref="H61" si="1221">IF(AND(AG61&gt;0,C61&gt;=G62),C62,IF(E61=C61,"",IF(AND(AG61&gt;0,C62&gt;G61),"",IF(AND(AG61&gt;0,D62&gt;0,E61-D62&gt;0),E61,IF(AND(AG61&gt;0,E61&gt;0),C62,"")))))</f>
        <v/>
      </c>
      <c r="I61" s="343" t="str">
        <f t="shared" ref="I61" si="1222">IF(BB61="","",IF(J61="","",BB61))</f>
        <v/>
      </c>
      <c r="J61" s="77" t="str">
        <f>IF(OR(BB61="育部休",BB61="介部休"),IF(BU61=1,"",IF(OR(D61="",AND(BE61&lt;D61,D61&lt;BF61),D61=BF61),BE61,"")),"")</f>
        <v/>
      </c>
      <c r="K61" s="345" t="str">
        <f t="shared" ref="K61" si="1223">IF(BB61="","",IF(L61="","",BB61))</f>
        <v/>
      </c>
      <c r="L61" s="79" t="str">
        <f>IF(OR(BB61="育部休",BB61="介部休"),IF(BU61=1,"",IF(OR(D62="",D62=BH61),BH61,IF(AND(BH61&lt;D62,D62&lt;BI61),D62,""))),"")</f>
        <v/>
      </c>
      <c r="M61" s="347">
        <f>IF(BP61=1,"",VLOOKUP(B61,職員情報!$1:$1048576,4,FALSE))</f>
        <v>0</v>
      </c>
      <c r="N61" s="349">
        <f>IF(BP61=1,"",VLOOKUP(B61,職員情報!$1:$1048576,5,FALSE))</f>
        <v>0</v>
      </c>
      <c r="O61" s="335">
        <f t="shared" ref="O61" si="1224">IFERROR(IF(AND(BR61=1,(C62-C61)&gt;=TIME(8,45,0)),"1:00",IF(AND(BR61=1,(C62-C61)&gt;TIME(6,0,0)),"0:45",IF(AND(BR61=1,(C62-C61)&lt;=TIME(6,0,0)),"0:00",IF(BP61=1,"0:00",N61-M61)))),0)</f>
        <v>0</v>
      </c>
      <c r="P61" s="231"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IF(BP61=1,"",VLOOKUP(B61,[1]職員情報!$1:$1048576,27,FALSE))</f>
        <v/>
      </c>
      <c r="V61" s="330"/>
      <c r="W61" s="331"/>
      <c r="X61" s="331"/>
      <c r="Y61" s="331"/>
      <c r="Z61" s="331"/>
      <c r="AA61" s="331"/>
      <c r="AB61" s="332"/>
      <c r="AC61" s="333"/>
      <c r="AD61" s="323" t="str">
        <f t="shared" ref="AD61" si="1225">IFERROR(IF(CM61=1,C62-C61,IF(C61="","",C62-C61-O61)),"×")</f>
        <v/>
      </c>
      <c r="AE61" s="334" t="str">
        <f t="shared" ref="AE61" si="1226">IF(CB61=1,"",IF(BO61=2,"",IF(D62=0,"",IF(D61=C61,"",IF(AND(D61&gt;=0,D61-C61&lt;0),1,"")))))</f>
        <v/>
      </c>
      <c r="AF61" s="258">
        <f t="shared" ref="AF61" si="1227">IF(C61="",0,IF(AND(D61&lt;C61,D62&lt;C61),D62-D61,IF(D61&lt;C61,C61-D61,0)))</f>
        <v>0</v>
      </c>
      <c r="AG61" s="320">
        <f t="shared" ref="AG61" si="1228">IF(D62="",0,IF(AND(D62&lt;C62,E62&gt;C62),E62-C62,IF(AND(OR(D62&gt;C62,D62=C62),E62&gt;D62),D62-C62+E62-E61,IF(AND(OR(D62&gt;C62,D62=C62),E62=""),D62-C62,0))))</f>
        <v>0</v>
      </c>
      <c r="AH61" s="258">
        <f>IFERROR(F62-F61,0)</f>
        <v>0</v>
      </c>
      <c r="AI61" s="258">
        <f t="shared" ref="AI61" si="1229">IFERROR(G62-G61,0)</f>
        <v>0</v>
      </c>
      <c r="AJ61" s="258">
        <f>IFERROR(H62-H61,0)</f>
        <v>0</v>
      </c>
      <c r="AK61" s="326">
        <f t="shared" ref="AK61" si="1230">IFERROR(IF(AND(C61="",BP61=1),AH61+AI61+AJ61,(IF(AND(C61="",BO61=2),AH61+AI61+AJ61-O61,AH61+AI61+AJ61))),0)</f>
        <v>0</v>
      </c>
      <c r="AL61" s="258">
        <f t="shared" ref="AL61" si="1231">IF(AD61&gt;=TIME(7,45,0),0,IF(C61="",0,IF((AD61+AK61)&lt;TIME(7,45,0),AK61,"7:45"-AD61)))</f>
        <v>0</v>
      </c>
      <c r="AM61" s="323">
        <f t="shared" ref="AM61" si="1232">IF(AK61&lt;=(AL61+AN61),0,AK61-AL61-AP61)</f>
        <v>0</v>
      </c>
      <c r="AN61" s="258">
        <f>IF(BP61=1,0,IF(F62=0,0,IF(AND(F61&lt;TIME(5,0,0),F62&lt;TIME(5,0,0)),F62-F61,IF(F61&lt;TIME(5,0,0),TIME(5,0,0)-F61,0))))</f>
        <v>0</v>
      </c>
      <c r="AO61" s="324">
        <f t="shared" ref="AO61" si="1233">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58">
        <f t="shared" ref="AP61" si="1234">AN61+AO61</f>
        <v>0</v>
      </c>
      <c r="AQ61" s="258">
        <f t="shared" ref="AQ61" si="1235">AK61-AT61</f>
        <v>0</v>
      </c>
      <c r="AR61" s="320">
        <f t="shared" ref="AR61" si="1236">IF(BP61="",0,IF(F62=0,0,IF(F61&lt;TIME(5,0,0),TIME(5,0,0)-F61,IF(G61&lt;TIME(5,0,0),TIME(5,0,0)-G61,0))))</f>
        <v>0</v>
      </c>
      <c r="AS61" s="320">
        <f t="shared" ref="AS61" si="1237">IF(BP61="",0,IF(F62="",0,IF(F62&gt;TIME(22,0,0),F62-TIME(22,0,0),IF(G62="",0,IF(G62&gt;TIME(22,0,0),G62-TIME(22,0,0),0)))))</f>
        <v>0</v>
      </c>
      <c r="AT61" s="258">
        <f t="shared" ref="AT61" si="1238">AR61+AS61</f>
        <v>0</v>
      </c>
      <c r="AU61" s="321">
        <f t="shared" ref="AU61" si="1239">IF(OR(AD61="",AD61="×"),0,IF(BT61=0,1,0))</f>
        <v>0</v>
      </c>
      <c r="AV61" s="258">
        <f t="shared" ref="AV61" si="1240">IF(OR(AD61="",AD61="×"),0,IF(C61="",0,AD61-BG61-BJ61))</f>
        <v>0</v>
      </c>
      <c r="AW61" s="258" t="str">
        <f t="shared" ref="AW61" si="1241">IFERROR(IF(AD61="","",AD61*BT61),0)</f>
        <v/>
      </c>
      <c r="AX61" s="258">
        <f t="shared" ref="AX61" si="1242">IF(J62="",0,IF(AND(J61&lt;M61,J62&gt;N61),J62-J61-O61,J62-J61))</f>
        <v>0</v>
      </c>
      <c r="AY61" s="258">
        <f t="shared" ref="AY61" si="1243">IF(L62="",0,IF(AND(L61&lt;M61,L62&gt;N61),L62-L61-O61,L62-L61))</f>
        <v>0</v>
      </c>
      <c r="AZ61" s="258">
        <f t="shared" ref="AZ61" si="1244">IF(J62="",0,IF(I61="育部休",J62-J61,0))</f>
        <v>0</v>
      </c>
      <c r="BA61" s="258">
        <f t="shared" ref="BA61" si="1245">IF(L62="",0,IF(K61="育部休",L62-L61,0))</f>
        <v>0</v>
      </c>
      <c r="BB61" s="258" t="str">
        <f>IF(C62="","",VLOOKUP(B61,職員情報!$1:$1048576,8,FALSE))</f>
        <v/>
      </c>
      <c r="BC61" s="258" t="str">
        <f t="shared" ref="BC61" si="1246">IF(BB61="","",IF(AND(J61="",L61=""),"",IF(L61="","育部休"&amp;TEXT(J61,"h時mm分")&amp;"～"&amp;TEXT(J62,"h時mm分"),IF(J61="","育部休"&amp;TEXT(L61,"h時mm分")&amp;"～"&amp;TEXT(L62,"h時mm分"),"育部休"&amp;TEXT(J61,"h時mm分")&amp;"～"&amp;TEXT(J62,"h時mm分")&amp;"　"&amp;TEXT(L61,"h時mm分")&amp;"～"&amp;TEXT(L62,"h時mm分")))))</f>
        <v/>
      </c>
      <c r="BD61" s="258" t="str">
        <f>IF(E62="","",VLOOKUP(C61,職員情報!$1:$1048576,19,FALSE))</f>
        <v/>
      </c>
      <c r="BE61" s="258" t="str">
        <f>IF(OR(BO61=2,BP61=1),"",VLOOKUP(B61,職員情報!$1:$1048576,9,FALSE))</f>
        <v/>
      </c>
      <c r="BF61" s="258" t="str">
        <f>IF(OR(BO61=2,BP61=1),"",VLOOKUP(B61,職員情報!$1:$1048576,10,FALSE))</f>
        <v/>
      </c>
      <c r="BG61" s="258">
        <f t="shared" ref="BG61" si="1247">IF(OR(BO61=2,BP61=1),0,IF(J61="",0,IF(OR(I61="育部休",I61="介部休",I61="無休",I61="欠勤"),IF(AND(OR(J61&lt;M61,J61=M61),OR(N61&lt;J62,N61=J62)),J62-J61-(N61-M61),J62-J61),0)))</f>
        <v>0</v>
      </c>
      <c r="BH61" s="258" t="str">
        <f>IF(OR(BO61=2,BP61=1),"",VLOOKUP(B61,職員情報!$1:$1048576,12,FALSE))</f>
        <v/>
      </c>
      <c r="BI61" s="258" t="str">
        <f>IF(OR(BO61=2,BP61=1),"",VLOOKUP(B61,職員情報!$1:$1048576,13,FALSE))</f>
        <v/>
      </c>
      <c r="BJ61" s="258">
        <f t="shared" ref="BJ61" si="1248">IF(OR(BO61=2,BP61=1),0,IF(L61="",0,IF(OR(K61="育部休",K61="介部休",K61="無休",K61="欠勤"),IF(AND(OR(L61&lt;M61,L61=M61),OR(N61&lt;L62,N61=L62)),L62-L61-(N61-M61),L62-L61),0)))</f>
        <v>0</v>
      </c>
      <c r="BK61" s="258">
        <f t="shared" ref="BK61" si="1249">IF(I61="育部休",0,IF(I61="介部休","",BG61))</f>
        <v>0</v>
      </c>
      <c r="BL61" s="258">
        <f t="shared" ref="BL61" si="1250">IF(K61="育部休",0,IF(K61="介部休","",BJ61))</f>
        <v>0</v>
      </c>
      <c r="BM61" s="317">
        <f>IF(AND(D61="",BG61&gt;0),0,IF(OR(BU61=1,D61&lt;VLOOKUP(B61,職員情報!$1:$1048576,10,FALSE)),BG61,IF(OR(I61="",J61&gt;VLOOKUP(B61,職員情報!$1:$1048576,2,FALSE)),0,BG61)))</f>
        <v>0</v>
      </c>
      <c r="BN61" s="215"/>
      <c r="BO61" s="319">
        <f>IF(AND(VLOOKUP(B61,職員情報!$1:$1048576,29,FALSE)=2,BP61="",BR61=""),2,"")</f>
        <v>2</v>
      </c>
      <c r="BP61" s="243" t="str">
        <f t="shared" ref="BP61" si="1251">IF(AND(BQ61=1,BR61=""),1,"")</f>
        <v/>
      </c>
      <c r="BQ61" s="227" t="str">
        <f>IF(OR(WEEKDAY(A61)=1,AND(WEEKDAY(A61)=7,職員情報!$B$14=""),COUNTIF(休日!$A:$B,A61)=1,BW61=1),1,"")</f>
        <v/>
      </c>
      <c r="BR61" s="243" t="str">
        <f t="shared" ref="BR61" si="1252">IF(COUNTIF(V62,"*振替*")+COUNTIF(V62,"*変更*"),1,"")</f>
        <v/>
      </c>
      <c r="BS61" s="243">
        <f t="shared" ref="BS61" si="1253">IF((OR(D61="年休",D61="特休",D61="病休",D61="有休",D61="職専免",D61="出張",D61="年休等",D61="在宅勤務",D62="年休",D62="特休",D62="病休",D62="有休",D62="職専免",D62="出張",D62="年休等",D62="在宅勤務")),1,0)</f>
        <v>0</v>
      </c>
      <c r="BT61" s="243">
        <f>IF((OR(D61="無休",D61="欠勤",D62="無休",D62="欠勤")),1,0)</f>
        <v>0</v>
      </c>
      <c r="BU61" s="243">
        <f t="shared" ref="BU61" si="1254">IF(AND(BS61=0,BT61=0),0,1)</f>
        <v>0</v>
      </c>
      <c r="BV61" s="243"/>
      <c r="BW61" s="243">
        <f>IF(D61="振替",1,0)</f>
        <v>0</v>
      </c>
      <c r="BX61" s="243"/>
      <c r="BY61" s="243"/>
      <c r="BZ61" s="243"/>
      <c r="CA61" s="243">
        <f>IF((OR(D61="年休",D61="特休",D61="病休",D61="有休",D61="無休",D61="欠勤",D61="職専免",D61="出張",D61="振替",D62="年休",D62="特休",D62="病休",D62="有休",D62="無休",D62="欠勤",D62="職専免",D62="出張",D62="振替")),1,0)</f>
        <v>0</v>
      </c>
      <c r="CB61" s="243">
        <f t="shared" ref="CB61" si="1255">IF((OR(BP61=1,CA61=1)),1,0)</f>
        <v>0</v>
      </c>
      <c r="CC61" s="315">
        <f>IF(V61="",1,0)</f>
        <v>1</v>
      </c>
      <c r="CD61" s="316"/>
      <c r="CE61" s="243">
        <f t="shared" ref="CE61" si="1256">IF(COUNTIFS(V61,"*半日勤務*")+COUNTIFS(V62,"*半日勤務*"),1,0)</f>
        <v>0</v>
      </c>
      <c r="CF61" s="309">
        <f>VLOOKUP(B61,職員情報!$1:$1048576,21,FALSE)</f>
        <v>0</v>
      </c>
      <c r="CG61" s="311" t="str">
        <f>IF(AND(CF61&lt;TIME(1,0,0),D62&gt;0,E62&gt;0),"1:00","0:45")</f>
        <v>0:45</v>
      </c>
      <c r="CH61" s="313">
        <f t="shared" ref="CH61" si="1257">IF(AK61&lt;=0,0,IF(AK61&lt;TIME(7,45,0),AK61,TIME(7,45,0)))</f>
        <v>0</v>
      </c>
      <c r="CI61" s="251">
        <f t="shared" ref="CI61" si="1258">IF(AK61&gt;0,AK61-CH61-CL61,0)</f>
        <v>0</v>
      </c>
      <c r="CJ61" s="251">
        <f t="shared" ref="CJ61" si="1259">IF(AK61&lt;=0,0,IF(F62=0,0,IF(AND(P61&gt;=TIME(7,45,0),F61&lt;TIME(5,0,0)),TIME(5,0,0)-F61,IF(AND(P61&gt;=TIME(7,45,0),G61&lt;TIME(5,0,0)),TIME(5,0,0)-G61,0))))</f>
        <v>0</v>
      </c>
      <c r="CK61" s="251">
        <f t="shared" ref="CK61" si="1260">IF(F62="",0,IF(AND(P61&gt;=TIME(7,45,0),F62&gt;TIME(22,0,0)),F62-TIME(22,0,0),IF(G62="",0,IF(AND(P61&gt;=TIME(7,45,0),G62&gt;TIME(22,0,0)),G62-TIME(22,0,0),0))))</f>
        <v>0</v>
      </c>
      <c r="CL61" s="251">
        <f t="shared" ref="CL61" si="1261">CJ61+CK61</f>
        <v>0</v>
      </c>
      <c r="CM61" s="253">
        <f>VLOOKUP(B61,職員情報!$1:$1048576,30,FALSE)</f>
        <v>0</v>
      </c>
      <c r="CN61" s="229">
        <f t="shared" ref="CN61" si="1262">CN59+SUM(P61:T61)</f>
        <v>0</v>
      </c>
      <c r="CO61" s="229">
        <f t="shared" ref="CO61" si="1263">CO59+SUM(P61:T61)</f>
        <v>0</v>
      </c>
    </row>
    <row r="62" spans="1:93" ht="15.95" customHeight="1">
      <c r="A62" s="355"/>
      <c r="B62" s="352"/>
      <c r="C62" s="80" t="str">
        <f>IF(OR(BO61=2,BP61=1),"",VLOOKUP(B61,職員情報!$1:$1048576,3,FALSE))</f>
        <v/>
      </c>
      <c r="D62" s="133"/>
      <c r="E62" s="134"/>
      <c r="F62" s="164" t="str">
        <f t="shared" ref="F62" si="1264">IFERROR(IF(AND(BO61=2,D62=0),"",IF(AND(BO61=2,C62=""),D62,IF(AND(BP61=1,D62=0),"",IF(AND(BP61=1,C62=""),D62,IF(AND(AE61=1,C61&gt;D62),D62,IF(AND(BO61=2,C61&gt;D61),D62,IF(AND(BP61=1,C61&gt;D61,C61&gt;D62),D62,IF(AND(BP61=1,C61&gt;D61,C61&lt;D62),C61,IF(AND(BO61=2,C61=D61),"",IF(AND(BP61=1,C61=D61),"",IF(AE61,C61,""))))))))))),"")</f>
        <v/>
      </c>
      <c r="G62" s="123" t="str">
        <f t="shared" ref="G62" si="1265">IF(AND(BP61=1,CE61=0,E62&gt;0),E62,IF(AND(BO61=2,E62&gt;0),E62,IF(AND(C61="",C62=""),"",IF(C61&gt;=G61,C61,IF(AND(AG61&gt;0,D62&lt;C62),E62,IF(AND(C61="",C62=""),"",IF(AND(AG61&gt;0,D62&gt;C62),D62,"")))))))</f>
        <v/>
      </c>
      <c r="H62" s="124" t="str">
        <f t="shared" ref="H62" si="1266">IF(H61="","",E62)</f>
        <v/>
      </c>
      <c r="I62" s="344"/>
      <c r="J62" s="137" t="str">
        <f>IF(OR(BB61="育部休",BB61="介部休"),IF(BU61=1,"",IF(OR(D61="",D61=BF61),BF61,IF(AND(BE61&lt;D61,D61&lt;BF61),D61,""))),"")</f>
        <v/>
      </c>
      <c r="K62" s="346"/>
      <c r="L62" s="81" t="str">
        <f>IF(OR(BB61="育部休",BB61="介部休"),IF(BU61=1,"",IF(OR(D62="",AND(BH61&lt;D62,D62&lt;BI61),D62=BH61),BI61,"")),"")</f>
        <v/>
      </c>
      <c r="M62" s="353"/>
      <c r="N62" s="354"/>
      <c r="O62" s="336"/>
      <c r="P62" s="232"/>
      <c r="Q62" s="338"/>
      <c r="R62" s="338"/>
      <c r="S62" s="338"/>
      <c r="T62" s="338"/>
      <c r="U62" s="329"/>
      <c r="V62" s="255"/>
      <c r="W62" s="256"/>
      <c r="X62" s="256"/>
      <c r="Y62" s="256"/>
      <c r="Z62" s="256"/>
      <c r="AA62" s="256"/>
      <c r="AB62" s="257"/>
      <c r="AC62" s="333"/>
      <c r="AD62" s="323"/>
      <c r="AE62" s="334"/>
      <c r="AF62" s="258"/>
      <c r="AG62" s="325"/>
      <c r="AH62" s="319"/>
      <c r="AI62" s="319"/>
      <c r="AJ62" s="319"/>
      <c r="AK62" s="327"/>
      <c r="AL62" s="258"/>
      <c r="AM62" s="323"/>
      <c r="AN62" s="258"/>
      <c r="AO62" s="320"/>
      <c r="AP62" s="319"/>
      <c r="AQ62" s="258"/>
      <c r="AR62" s="320"/>
      <c r="AS62" s="320"/>
      <c r="AT62" s="319"/>
      <c r="AU62" s="322"/>
      <c r="AV62" s="260">
        <f t="shared" si="16"/>
        <v>0</v>
      </c>
      <c r="AW62" s="260"/>
      <c r="AX62" s="260"/>
      <c r="AY62" s="260"/>
      <c r="AZ62" s="260"/>
      <c r="BA62" s="259"/>
      <c r="BB62" s="259"/>
      <c r="BC62" s="259"/>
      <c r="BD62" s="259"/>
      <c r="BE62" s="259"/>
      <c r="BF62" s="259"/>
      <c r="BG62" s="259"/>
      <c r="BH62" s="259"/>
      <c r="BI62" s="259"/>
      <c r="BJ62" s="258"/>
      <c r="BK62" s="259"/>
      <c r="BL62" s="259"/>
      <c r="BM62" s="318"/>
      <c r="BN62" s="220"/>
      <c r="BO62" s="319"/>
      <c r="BP62" s="243"/>
      <c r="BQ62" s="227"/>
      <c r="BR62" s="243"/>
      <c r="BS62" s="243"/>
      <c r="BT62" s="243"/>
      <c r="BU62" s="241"/>
      <c r="BV62" s="243"/>
      <c r="BW62" s="243"/>
      <c r="BX62" s="243"/>
      <c r="BY62" s="243"/>
      <c r="BZ62" s="243"/>
      <c r="CA62" s="243"/>
      <c r="CB62" s="243"/>
      <c r="CC62" s="315"/>
      <c r="CD62" s="316"/>
      <c r="CE62" s="243"/>
      <c r="CF62" s="310"/>
      <c r="CG62" s="312"/>
      <c r="CH62" s="314"/>
      <c r="CI62" s="252"/>
      <c r="CJ62" s="252"/>
      <c r="CK62" s="252"/>
      <c r="CL62" s="252"/>
      <c r="CM62" s="254"/>
      <c r="CN62" s="230"/>
      <c r="CO62" s="230"/>
    </row>
    <row r="63" spans="1:93" ht="15.95" customHeight="1">
      <c r="A63" s="339">
        <f t="shared" ref="A63" si="1267">A61+1</f>
        <v>45258</v>
      </c>
      <c r="B63" s="341" t="str">
        <f t="shared" ref="B63" si="1268">TEXT(A63,"aaa")</f>
        <v>火</v>
      </c>
      <c r="C63" s="78" t="str">
        <f>IF(OR(BO63=2,BP63=1),"",VLOOKUP(B63,職員情報!$1:$1048576,2,FALSE))</f>
        <v/>
      </c>
      <c r="D63" s="132"/>
      <c r="E63" s="79"/>
      <c r="F63" s="153" t="str">
        <f t="shared" ref="F63" si="1269">IF(AND(BO83=1,D64=0),"",IF(AND(BO56=1,C63=""),D63,IF(AND(BO63=2,C63&gt;D63),D63,IF(AND(BO63=2,C63=D63),"",IF(AND(BP63=1,D64=0),"",IF(AND(BP63=1,C63=""),D63,IF(AND(BP63=1,C63&gt;D63),D63,IF(AND(BP63=1,C63=D63),"",IF(AE63=1,D63,"")))))))))</f>
        <v/>
      </c>
      <c r="G63" s="121" t="str">
        <f t="shared" si="19"/>
        <v/>
      </c>
      <c r="H63" s="122" t="str">
        <f t="shared" ref="H63" si="1270">IF(AND(AG63&gt;0,C63&gt;=G64),C64,IF(E63=C63,"",IF(AND(AG63&gt;0,C64&gt;G63),"",IF(AND(AG63&gt;0,D64&gt;0,E63-D64&gt;0),E63,IF(AND(AG63&gt;0,E63&gt;0),C64,"")))))</f>
        <v/>
      </c>
      <c r="I63" s="343" t="str">
        <f t="shared" ref="I63" si="1271">IF(BB63="","",IF(J63="","",BB63))</f>
        <v/>
      </c>
      <c r="J63" s="77" t="str">
        <f>IF(OR(BB63="育部休",BB63="介部休"),IF(BU63=1,"",IF(OR(D63="",AND(BE63&lt;D63,D63&lt;BF63),D63=BF63),BE63,"")),"")</f>
        <v/>
      </c>
      <c r="K63" s="345" t="str">
        <f t="shared" ref="K63" si="1272">IF(BB63="","",IF(L63="","",BB63))</f>
        <v/>
      </c>
      <c r="L63" s="79" t="str">
        <f>IF(OR(BB63="育部休",BB63="介部休"),IF(BU63=1,"",IF(OR(D64="",D64=BH63),BH63,IF(AND(BH63&lt;D64,D64&lt;BI63),D64,""))),"")</f>
        <v/>
      </c>
      <c r="M63" s="347">
        <f>IF(BP63=1,"",VLOOKUP(B63,職員情報!$1:$1048576,4,FALSE))</f>
        <v>0</v>
      </c>
      <c r="N63" s="349">
        <f>IF(BP63=1,"",VLOOKUP(B63,職員情報!$1:$1048576,5,FALSE))</f>
        <v>0</v>
      </c>
      <c r="O63" s="335">
        <f t="shared" ref="O63" si="1273">IFERROR(IF(AND(BR63=1,(C64-C63)&gt;=TIME(8,45,0)),"1:00",IF(AND(BR63=1,(C64-C63)&gt;TIME(6,0,0)),"0:45",IF(AND(BR63=1,(C64-C63)&lt;=TIME(6,0,0)),"0:00",IF(BP63=1,"0:00",N63-M63)))),0)</f>
        <v>0</v>
      </c>
      <c r="P63" s="231"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IF(BP63=1,"",VLOOKUP(B63,[1]職員情報!$1:$1048576,27,FALSE))</f>
        <v/>
      </c>
      <c r="V63" s="330"/>
      <c r="W63" s="331"/>
      <c r="X63" s="331"/>
      <c r="Y63" s="331"/>
      <c r="Z63" s="331"/>
      <c r="AA63" s="331"/>
      <c r="AB63" s="332"/>
      <c r="AC63" s="333"/>
      <c r="AD63" s="323" t="str">
        <f t="shared" ref="AD63" si="1274">IFERROR(IF(CM63=1,C64-C63,IF(C63="","",C64-C63-O63)),"×")</f>
        <v/>
      </c>
      <c r="AE63" s="334" t="str">
        <f t="shared" ref="AE63" si="1275">IF(CB63=1,"",IF(BO63=2,"",IF(D64=0,"",IF(D63=C63,"",IF(AND(D63&gt;=0,D63-C63&lt;0),1,"")))))</f>
        <v/>
      </c>
      <c r="AF63" s="258">
        <f t="shared" ref="AF63" si="1276">IF(C63="",0,IF(AND(D63&lt;C63,D64&lt;C63),D64-D63,IF(D63&lt;C63,C63-D63,0)))</f>
        <v>0</v>
      </c>
      <c r="AG63" s="320">
        <f t="shared" ref="AG63" si="1277">IF(D64="",0,IF(AND(D64&lt;C64,E64&gt;C64),E64-C64,IF(AND(OR(D64&gt;C64,D64=C64),E64&gt;D64),D64-C64+E64-E63,IF(AND(OR(D64&gt;C64,D64=C64),E64=""),D64-C64,0))))</f>
        <v>0</v>
      </c>
      <c r="AH63" s="258">
        <f>IFERROR(F64-F63,0)</f>
        <v>0</v>
      </c>
      <c r="AI63" s="258">
        <f t="shared" ref="AI63" si="1278">IFERROR(G64-G63,0)</f>
        <v>0</v>
      </c>
      <c r="AJ63" s="258">
        <f>IFERROR(H64-H63,0)</f>
        <v>0</v>
      </c>
      <c r="AK63" s="326">
        <f t="shared" ref="AK63" si="1279">IFERROR(IF(AND(C63="",BP63=1),AH63+AI63+AJ63,(IF(AND(C63="",BO63=2),AH63+AI63+AJ63-O63,AH63+AI63+AJ63))),0)</f>
        <v>0</v>
      </c>
      <c r="AL63" s="258">
        <f t="shared" ref="AL63" si="1280">IF(AD63&gt;=TIME(7,45,0),0,IF(C63="",0,IF((AD63+AK63)&lt;TIME(7,45,0),AK63,"7:45"-AD63)))</f>
        <v>0</v>
      </c>
      <c r="AM63" s="323">
        <f t="shared" ref="AM63" si="1281">IF(AK63&lt;=(AL63+AN63),0,AK63-AL63-AP63)</f>
        <v>0</v>
      </c>
      <c r="AN63" s="258">
        <f>IF(BP63=1,0,IF(F64=0,0,IF(AND(F63&lt;TIME(5,0,0),F64&lt;TIME(5,0,0)),F64-F63,IF(F63&lt;TIME(5,0,0),TIME(5,0,0)-F63,0))))</f>
        <v>0</v>
      </c>
      <c r="AO63" s="324">
        <f t="shared" ref="AO63" si="1282">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58">
        <f t="shared" ref="AP63" si="1283">AN63+AO63</f>
        <v>0</v>
      </c>
      <c r="AQ63" s="258">
        <f t="shared" ref="AQ63" si="1284">AK63-AT63</f>
        <v>0</v>
      </c>
      <c r="AR63" s="320">
        <f t="shared" ref="AR63" si="1285">IF(BP63="",0,IF(F64=0,0,IF(F63&lt;TIME(5,0,0),TIME(5,0,0)-F63,IF(G63&lt;TIME(5,0,0),TIME(5,0,0)-G63,0))))</f>
        <v>0</v>
      </c>
      <c r="AS63" s="320">
        <f t="shared" ref="AS63" si="1286">IF(BP63="",0,IF(F64="",0,IF(F64&gt;TIME(22,0,0),F64-TIME(22,0,0),IF(G64="",0,IF(G64&gt;TIME(22,0,0),G64-TIME(22,0,0),0)))))</f>
        <v>0</v>
      </c>
      <c r="AT63" s="258">
        <f t="shared" ref="AT63" si="1287">AR63+AS63</f>
        <v>0</v>
      </c>
      <c r="AU63" s="321">
        <f t="shared" ref="AU63" si="1288">IF(OR(AD63="",AD63="×"),0,IF(BT63=0,1,0))</f>
        <v>0</v>
      </c>
      <c r="AV63" s="258">
        <f t="shared" ref="AV63" si="1289">IF(OR(AD63="",AD63="×"),0,IF(C63="",0,AD63-BG63-BJ63))</f>
        <v>0</v>
      </c>
      <c r="AW63" s="258" t="str">
        <f t="shared" ref="AW63" si="1290">IFERROR(IF(AD63="","",AD63*BT63),0)</f>
        <v/>
      </c>
      <c r="AX63" s="258">
        <f t="shared" ref="AX63" si="1291">IF(J64="",0,IF(AND(J63&lt;M63,J64&gt;N63),J64-J63-O63,J64-J63))</f>
        <v>0</v>
      </c>
      <c r="AY63" s="258">
        <f t="shared" ref="AY63" si="1292">IF(L64="",0,IF(AND(L63&lt;M63,L64&gt;N63),L64-L63-O63,L64-L63))</f>
        <v>0</v>
      </c>
      <c r="AZ63" s="258">
        <f t="shared" ref="AZ63" si="1293">IF(J64="",0,IF(I63="育部休",J64-J63,0))</f>
        <v>0</v>
      </c>
      <c r="BA63" s="258">
        <f t="shared" ref="BA63" si="1294">IF(L64="",0,IF(K63="育部休",L64-L63,0))</f>
        <v>0</v>
      </c>
      <c r="BB63" s="258" t="str">
        <f>IF(C64="","",VLOOKUP(B63,職員情報!$1:$1048576,8,FALSE))</f>
        <v/>
      </c>
      <c r="BC63" s="258" t="str">
        <f t="shared" ref="BC63" si="1295">IF(BB63="","",IF(AND(J63="",L63=""),"",IF(L63="","育部休"&amp;TEXT(J63,"h時mm分")&amp;"～"&amp;TEXT(J64,"h時mm分"),IF(J63="","育部休"&amp;TEXT(L63,"h時mm分")&amp;"～"&amp;TEXT(L64,"h時mm分"),"育部休"&amp;TEXT(J63,"h時mm分")&amp;"～"&amp;TEXT(J64,"h時mm分")&amp;"　"&amp;TEXT(L63,"h時mm分")&amp;"～"&amp;TEXT(L64,"h時mm分")))))</f>
        <v/>
      </c>
      <c r="BD63" s="258" t="str">
        <f>IF(E64="","",VLOOKUP(C63,職員情報!$1:$1048576,19,FALSE))</f>
        <v/>
      </c>
      <c r="BE63" s="258" t="str">
        <f>IF(OR(BO63=2,BP63=1),"",VLOOKUP(B63,職員情報!$1:$1048576,9,FALSE))</f>
        <v/>
      </c>
      <c r="BF63" s="258" t="str">
        <f>IF(OR(BO63=2,BP63=1),"",VLOOKUP(B63,職員情報!$1:$1048576,10,FALSE))</f>
        <v/>
      </c>
      <c r="BG63" s="258">
        <f t="shared" ref="BG63" si="1296">IF(OR(BO63=2,BP63=1),0,IF(J63="",0,IF(OR(I63="育部休",I63="介部休",I63="無休",I63="欠勤"),IF(AND(OR(J63&lt;M63,J63=M63),OR(N63&lt;J64,N63=J64)),J64-J63-(N63-M63),J64-J63),0)))</f>
        <v>0</v>
      </c>
      <c r="BH63" s="258" t="str">
        <f>IF(OR(BO63=2,BP63=1),"",VLOOKUP(B63,職員情報!$1:$1048576,12,FALSE))</f>
        <v/>
      </c>
      <c r="BI63" s="258" t="str">
        <f>IF(OR(BO63=2,BP63=1),"",VLOOKUP(B63,職員情報!$1:$1048576,13,FALSE))</f>
        <v/>
      </c>
      <c r="BJ63" s="258">
        <f t="shared" ref="BJ63" si="1297">IF(OR(BO63=2,BP63=1),0,IF(L63="",0,IF(OR(K63="育部休",K63="介部休",K63="無休",K63="欠勤"),IF(AND(OR(L63&lt;M63,L63=M63),OR(N63&lt;L64,N63=L64)),L64-L63-(N63-M63),L64-L63),0)))</f>
        <v>0</v>
      </c>
      <c r="BK63" s="258">
        <f t="shared" ref="BK63" si="1298">IF(I63="育部休",0,IF(I63="介部休","",BG63))</f>
        <v>0</v>
      </c>
      <c r="BL63" s="258">
        <f t="shared" ref="BL63" si="1299">IF(K63="育部休",0,IF(K63="介部休","",BJ63))</f>
        <v>0</v>
      </c>
      <c r="BM63" s="317">
        <f>IF(AND(D63="",BG63&gt;0),0,IF(OR(BU63=1,D63&lt;VLOOKUP(B63,職員情報!$1:$1048576,10,FALSE)),BG63,IF(OR(I63="",J63&gt;VLOOKUP(B63,職員情報!$1:$1048576,2,FALSE)),0,BG63)))</f>
        <v>0</v>
      </c>
      <c r="BN63" s="215"/>
      <c r="BO63" s="319">
        <f>IF(AND(VLOOKUP(B63,職員情報!$1:$1048576,29,FALSE)=2,BP63="",BR63=""),2,"")</f>
        <v>2</v>
      </c>
      <c r="BP63" s="243" t="str">
        <f t="shared" ref="BP63" si="1300">IF(AND(BQ63=1,BR63=""),1,"")</f>
        <v/>
      </c>
      <c r="BQ63" s="227" t="str">
        <f>IF(OR(WEEKDAY(A63)=1,AND(WEEKDAY(A63)=7,職員情報!$B$14=""),COUNTIF(休日!$A:$B,A63)=1,BW63=1),1,"")</f>
        <v/>
      </c>
      <c r="BR63" s="243" t="str">
        <f t="shared" ref="BR63" si="1301">IF(COUNTIF(V64,"*振替*")+COUNTIF(V64,"*変更*"),1,"")</f>
        <v/>
      </c>
      <c r="BS63" s="243">
        <f t="shared" ref="BS63" si="1302">IF((OR(D63="年休",D63="特休",D63="病休",D63="有休",D63="職専免",D63="出張",D63="年休等",D63="在宅勤務",D64="年休",D64="特休",D64="病休",D64="有休",D64="職専免",D64="出張",D64="年休等",D64="在宅勤務")),1,0)</f>
        <v>0</v>
      </c>
      <c r="BT63" s="243">
        <f>IF((OR(D63="無休",D63="欠勤",D64="無休",D64="欠勤")),1,0)</f>
        <v>0</v>
      </c>
      <c r="BU63" s="243">
        <f t="shared" ref="BU63" si="1303">IF(AND(BS63=0,BT63=0),0,1)</f>
        <v>0</v>
      </c>
      <c r="BV63" s="243"/>
      <c r="BW63" s="243">
        <f>IF(D63="振替",1,0)</f>
        <v>0</v>
      </c>
      <c r="BX63" s="243"/>
      <c r="BY63" s="243"/>
      <c r="BZ63" s="243"/>
      <c r="CA63" s="243">
        <f>IF((OR(D63="年休",D63="特休",D63="病休",D63="有休",D63="無休",D63="欠勤",D63="職専免",D63="出張",D63="振替",D64="年休",D64="特休",D64="病休",D64="有休",D64="無休",D64="欠勤",D64="職専免",D64="出張",D64="振替")),1,0)</f>
        <v>0</v>
      </c>
      <c r="CB63" s="243">
        <f t="shared" ref="CB63" si="1304">IF((OR(BP63=1,CA63=1)),1,0)</f>
        <v>0</v>
      </c>
      <c r="CC63" s="315">
        <f>IF(V63="",1,0)</f>
        <v>1</v>
      </c>
      <c r="CD63" s="316"/>
      <c r="CE63" s="243">
        <f t="shared" ref="CE63" si="1305">IF(COUNTIFS(V63,"*半日勤務*")+COUNTIFS(V64,"*半日勤務*"),1,0)</f>
        <v>0</v>
      </c>
      <c r="CF63" s="309">
        <f>VLOOKUP(B63,職員情報!$1:$1048576,21,FALSE)</f>
        <v>0</v>
      </c>
      <c r="CG63" s="311" t="str">
        <f>IF(AND(CF63&lt;TIME(1,0,0),D64&gt;0,E64&gt;0),"1:00","0:45")</f>
        <v>0:45</v>
      </c>
      <c r="CH63" s="313">
        <f t="shared" ref="CH63" si="1306">IF(AK63&lt;=0,0,IF(AK63&lt;TIME(7,45,0),AK63,TIME(7,45,0)))</f>
        <v>0</v>
      </c>
      <c r="CI63" s="251">
        <f t="shared" ref="CI63" si="1307">IF(AK63&gt;0,AK63-CH63-CL63,0)</f>
        <v>0</v>
      </c>
      <c r="CJ63" s="251">
        <f t="shared" ref="CJ63" si="1308">IF(AK63&lt;=0,0,IF(F64=0,0,IF(AND(P63&gt;=TIME(7,45,0),F63&lt;TIME(5,0,0)),TIME(5,0,0)-F63,IF(AND(P63&gt;=TIME(7,45,0),G63&lt;TIME(5,0,0)),TIME(5,0,0)-G63,0))))</f>
        <v>0</v>
      </c>
      <c r="CK63" s="251">
        <f t="shared" ref="CK63" si="1309">IF(F64="",0,IF(AND(P63&gt;=TIME(7,45,0),F64&gt;TIME(22,0,0)),F64-TIME(22,0,0),IF(G64="",0,IF(AND(P63&gt;=TIME(7,45,0),G64&gt;TIME(22,0,0)),G64-TIME(22,0,0),0))))</f>
        <v>0</v>
      </c>
      <c r="CL63" s="251">
        <f t="shared" ref="CL63" si="1310">CJ63+CK63</f>
        <v>0</v>
      </c>
      <c r="CM63" s="253">
        <f>VLOOKUP(B63,職員情報!$1:$1048576,30,FALSE)</f>
        <v>0</v>
      </c>
      <c r="CN63" s="229">
        <f t="shared" ref="CN63" si="1311">CN61+SUM(P63:T63)</f>
        <v>0</v>
      </c>
      <c r="CO63" s="229">
        <f t="shared" ref="CO63" si="1312">CO61+SUM(P63:T63)</f>
        <v>0</v>
      </c>
    </row>
    <row r="64" spans="1:93" ht="15.95" customHeight="1">
      <c r="A64" s="355"/>
      <c r="B64" s="352"/>
      <c r="C64" s="80" t="str">
        <f>IF(OR(BO63=2,BP63=1),"",VLOOKUP(B63,職員情報!$1:$1048576,3,FALSE))</f>
        <v/>
      </c>
      <c r="D64" s="133"/>
      <c r="E64" s="134"/>
      <c r="F64" s="164" t="str">
        <f t="shared" ref="F64" si="1313">IFERROR(IF(AND(BO63=2,D64=0),"",IF(AND(BO63=2,C64=""),D64,IF(AND(BP63=1,D64=0),"",IF(AND(BP63=1,C64=""),D64,IF(AND(AE63=1,C63&gt;D64),D64,IF(AND(BO63=2,C63&gt;D63),D64,IF(AND(BP63=1,C63&gt;D63,C63&gt;D64),D64,IF(AND(BP63=1,C63&gt;D63,C63&lt;D64),C63,IF(AND(BO63=2,C63=D63),"",IF(AND(BP63=1,C63=D63),"",IF(AE63,C63,""))))))))))),"")</f>
        <v/>
      </c>
      <c r="G64" s="123" t="str">
        <f t="shared" ref="G64" si="1314">IF(AND(BP63=1,CE63=0,E64&gt;0),E64,IF(AND(BO63=2,E64&gt;0),E64,IF(AND(C63="",C64=""),"",IF(C63&gt;=G63,C63,IF(AND(AG63&gt;0,D64&lt;C64),E64,IF(AND(C63="",C64=""),"",IF(AND(AG63&gt;0,D64&gt;C64),D64,"")))))))</f>
        <v/>
      </c>
      <c r="H64" s="124" t="str">
        <f t="shared" ref="H64" si="1315">IF(H63="","",E64)</f>
        <v/>
      </c>
      <c r="I64" s="344"/>
      <c r="J64" s="137" t="str">
        <f>IF(OR(BB63="育部休",BB63="介部休"),IF(BU63=1,"",IF(OR(D63="",D63=BF63),BF63,IF(AND(BE63&lt;D63,D63&lt;BF63),D63,""))),"")</f>
        <v/>
      </c>
      <c r="K64" s="346"/>
      <c r="L64" s="81" t="str">
        <f>IF(OR(BB63="育部休",BB63="介部休"),IF(BU63=1,"",IF(OR(D64="",AND(BH63&lt;D64,D64&lt;BI63),D64=BH63),BI63,"")),"")</f>
        <v/>
      </c>
      <c r="M64" s="353"/>
      <c r="N64" s="354"/>
      <c r="O64" s="336"/>
      <c r="P64" s="232"/>
      <c r="Q64" s="338"/>
      <c r="R64" s="338"/>
      <c r="S64" s="338"/>
      <c r="T64" s="338"/>
      <c r="U64" s="329"/>
      <c r="V64" s="255"/>
      <c r="W64" s="256"/>
      <c r="X64" s="256"/>
      <c r="Y64" s="256"/>
      <c r="Z64" s="256"/>
      <c r="AA64" s="256"/>
      <c r="AB64" s="257"/>
      <c r="AC64" s="333"/>
      <c r="AD64" s="323"/>
      <c r="AE64" s="334"/>
      <c r="AF64" s="258"/>
      <c r="AG64" s="325"/>
      <c r="AH64" s="319"/>
      <c r="AI64" s="319"/>
      <c r="AJ64" s="319"/>
      <c r="AK64" s="327"/>
      <c r="AL64" s="258"/>
      <c r="AM64" s="323"/>
      <c r="AN64" s="258"/>
      <c r="AO64" s="320"/>
      <c r="AP64" s="319"/>
      <c r="AQ64" s="258"/>
      <c r="AR64" s="320"/>
      <c r="AS64" s="320"/>
      <c r="AT64" s="319"/>
      <c r="AU64" s="322"/>
      <c r="AV64" s="260">
        <f t="shared" si="16"/>
        <v>0</v>
      </c>
      <c r="AW64" s="260"/>
      <c r="AX64" s="260"/>
      <c r="AY64" s="260"/>
      <c r="AZ64" s="260"/>
      <c r="BA64" s="259"/>
      <c r="BB64" s="259"/>
      <c r="BC64" s="259"/>
      <c r="BD64" s="259"/>
      <c r="BE64" s="259"/>
      <c r="BF64" s="259"/>
      <c r="BG64" s="259"/>
      <c r="BH64" s="259"/>
      <c r="BI64" s="259"/>
      <c r="BJ64" s="258"/>
      <c r="BK64" s="259"/>
      <c r="BL64" s="259"/>
      <c r="BM64" s="318"/>
      <c r="BN64" s="220"/>
      <c r="BO64" s="319"/>
      <c r="BP64" s="243"/>
      <c r="BQ64" s="227"/>
      <c r="BR64" s="243"/>
      <c r="BS64" s="243"/>
      <c r="BT64" s="243"/>
      <c r="BU64" s="241"/>
      <c r="BV64" s="243"/>
      <c r="BW64" s="243"/>
      <c r="BX64" s="243"/>
      <c r="BY64" s="243"/>
      <c r="BZ64" s="243"/>
      <c r="CA64" s="243"/>
      <c r="CB64" s="243"/>
      <c r="CC64" s="315"/>
      <c r="CD64" s="316"/>
      <c r="CE64" s="243"/>
      <c r="CF64" s="310"/>
      <c r="CG64" s="312"/>
      <c r="CH64" s="314"/>
      <c r="CI64" s="252"/>
      <c r="CJ64" s="252"/>
      <c r="CK64" s="252"/>
      <c r="CL64" s="252"/>
      <c r="CM64" s="254"/>
      <c r="CN64" s="230"/>
      <c r="CO64" s="230"/>
    </row>
    <row r="65" spans="1:98" ht="15.95" customHeight="1">
      <c r="A65" s="339">
        <f t="shared" ref="A65" si="1316">A63+1</f>
        <v>45259</v>
      </c>
      <c r="B65" s="341" t="str">
        <f t="shared" ref="B65" si="1317">TEXT(A65,"aaa")</f>
        <v>水</v>
      </c>
      <c r="C65" s="78" t="str">
        <f>IF(OR(BO65=2,BP65=1),"",VLOOKUP(B65,職員情報!$1:$1048576,2,FALSE))</f>
        <v/>
      </c>
      <c r="D65" s="132"/>
      <c r="E65" s="79"/>
      <c r="F65" s="153" t="str">
        <f t="shared" ref="F65" si="1318">IF(AND(BO85=1,D66=0),"",IF(AND(BO58=1,C65=""),D65,IF(AND(BO65=2,C65&gt;D65),D65,IF(AND(BO65=2,C65=D65),"",IF(AND(BP65=1,D66=0),"",IF(AND(BP65=1,C65=""),D65,IF(AND(BP65=1,C65&gt;D65),D65,IF(AND(BP65=1,C65=D65),"",IF(AE65=1,D65,"")))))))))</f>
        <v/>
      </c>
      <c r="G65" s="121" t="str">
        <f t="shared" si="19"/>
        <v/>
      </c>
      <c r="H65" s="122" t="str">
        <f t="shared" ref="H65" si="1319">IF(AND(AG65&gt;0,C65&gt;=G66),C66,IF(E65=C65,"",IF(AND(AG65&gt;0,C66&gt;G65),"",IF(AND(AG65&gt;0,D66&gt;0,E65-D66&gt;0),E65,IF(AND(AG65&gt;0,E65&gt;0),C66,"")))))</f>
        <v/>
      </c>
      <c r="I65" s="343" t="str">
        <f t="shared" ref="I65" si="1320">IF(BB65="","",IF(J65="","",BB65))</f>
        <v/>
      </c>
      <c r="J65" s="77" t="str">
        <f>IF(OR(BB65="育部休",BB65="介部休"),IF(BU65=1,"",IF(OR(D65="",AND(BE65&lt;D65,D65&lt;BF65),D65=BF65),BE65,"")),"")</f>
        <v/>
      </c>
      <c r="K65" s="345" t="str">
        <f t="shared" ref="K65" si="1321">IF(BB65="","",IF(L65="","",BB65))</f>
        <v/>
      </c>
      <c r="L65" s="79" t="str">
        <f>IF(OR(BB65="育部休",BB65="介部休"),IF(BU65=1,"",IF(OR(D66="",D66=BH65),BH65,IF(AND(BH65&lt;D66,D66&lt;BI65),D66,""))),"")</f>
        <v/>
      </c>
      <c r="M65" s="347">
        <f>IF(BP65=1,"",VLOOKUP(B65,職員情報!$1:$1048576,4,FALSE))</f>
        <v>0</v>
      </c>
      <c r="N65" s="349">
        <f>IF(BP65=1,"",VLOOKUP(B65,職員情報!$1:$1048576,5,FALSE))</f>
        <v>0</v>
      </c>
      <c r="O65" s="335">
        <f t="shared" ref="O65:O69" si="1322">IFERROR(IF(AND(BR65=1,(C66-C65)&gt;=TIME(8,45,0)),"1:00",IF(AND(BR65=1,(C66-C65)&gt;TIME(6,0,0)),"0:45",IF(AND(BR65=1,(C66-C65)&lt;=TIME(6,0,0)),"0:00",IF(BP65=1,"0:00",N65-M65)))),0)</f>
        <v>0</v>
      </c>
      <c r="P65" s="231"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IF(BP65=1,"",VLOOKUP(B65,[1]職員情報!$1:$1048576,27,FALSE))</f>
        <v/>
      </c>
      <c r="V65" s="330"/>
      <c r="W65" s="331"/>
      <c r="X65" s="331"/>
      <c r="Y65" s="331"/>
      <c r="Z65" s="331"/>
      <c r="AA65" s="331"/>
      <c r="AB65" s="332"/>
      <c r="AC65" s="333"/>
      <c r="AD65" s="317" t="str">
        <f>IF(MONTH(A63)=MONTH(A63+1),IFERROR(IF(CM65=1,C66-C65,IF(C65="","",C66-C65-O65)),"×"))</f>
        <v/>
      </c>
      <c r="AE65" s="334" t="str">
        <f t="shared" ref="AE65" si="1323">IF(CB65=1,"",IF(BO65=2,"",IF(D66=0,"",IF(D65=C65,"",IF(AND(D65&gt;=0,D65-C65&lt;0),1,"")))))</f>
        <v/>
      </c>
      <c r="AF65" s="258">
        <f t="shared" ref="AF65" si="1324">IF(C65="",0,IF(AND(D65&lt;C65,D66&lt;C65),D66-D65,IF(D65&lt;C65,C65-D65,0)))</f>
        <v>0</v>
      </c>
      <c r="AG65" s="320">
        <f t="shared" ref="AG65" si="1325">IF(D66="",0,IF(AND(D66&lt;C66,E66&gt;C66),E66-C66,IF(AND(OR(D66&gt;C66,D66=C66),E66&gt;D66),D66-C66+E66-E65,IF(AND(OR(D66&gt;C66,D66=C66),E66=""),D66-C66,0))))</f>
        <v>0</v>
      </c>
      <c r="AH65" s="258">
        <f>IFERROR(F66-F65,0)</f>
        <v>0</v>
      </c>
      <c r="AI65" s="258">
        <f t="shared" ref="AI65" si="1326">IFERROR(G66-G65,0)</f>
        <v>0</v>
      </c>
      <c r="AJ65" s="258">
        <f>IFERROR(H66-H65,0)</f>
        <v>0</v>
      </c>
      <c r="AK65" s="326">
        <f t="shared" ref="AK65" si="1327">IFERROR(IF(AND(C65="",BP65=1),AH65+AI65+AJ65,(IF(AND(C65="",BO65=2),AH65+AI65+AJ65-O65,AH65+AI65+AJ65))),0)</f>
        <v>0</v>
      </c>
      <c r="AL65" s="258">
        <f t="shared" ref="AL65" si="1328">IF(AD65&gt;=TIME(7,45,0),0,IF(C65="",0,IF((AD65+AK65)&lt;TIME(7,45,0),AK65,"7:45"-AD65)))</f>
        <v>0</v>
      </c>
      <c r="AM65" s="323">
        <f t="shared" ref="AM65" si="1329">IF(AK65&lt;=(AL65+AN65),0,AK65-AL65-AP65)</f>
        <v>0</v>
      </c>
      <c r="AN65" s="258">
        <f>IF(BP65=1,0,IF(F66=0,0,IF(AND(F65&lt;TIME(5,0,0),F66&lt;TIME(5,0,0)),F66-F65,IF(F65&lt;TIME(5,0,0),TIME(5,0,0)-F65,0))))</f>
        <v>0</v>
      </c>
      <c r="AO65" s="324">
        <f t="shared" ref="AO65" si="1330">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58">
        <f t="shared" ref="AP65" si="1331">AN65+AO65</f>
        <v>0</v>
      </c>
      <c r="AQ65" s="258">
        <f t="shared" ref="AQ65" si="1332">AK65-AT65</f>
        <v>0</v>
      </c>
      <c r="AR65" s="320">
        <f t="shared" ref="AR65" si="1333">IF(BP65="",0,IF(F66=0,0,IF(F65&lt;TIME(5,0,0),TIME(5,0,0)-F65,IF(G65&lt;TIME(5,0,0),TIME(5,0,0)-G65,0))))</f>
        <v>0</v>
      </c>
      <c r="AS65" s="320">
        <f t="shared" ref="AS65" si="1334">IF(BP65="",0,IF(F66="",0,IF(F66&gt;TIME(22,0,0),F66-TIME(22,0,0),IF(G66="",0,IF(G66&gt;TIME(22,0,0),G66-TIME(22,0,0),0)))))</f>
        <v>0</v>
      </c>
      <c r="AT65" s="258">
        <f t="shared" ref="AT65" si="1335">AR65+AS65</f>
        <v>0</v>
      </c>
      <c r="AU65" s="321">
        <f t="shared" ref="AU65" si="1336">IF(OR(AD65="",AD65="×"),0,IF(BT65=0,1,0))</f>
        <v>0</v>
      </c>
      <c r="AV65" s="258">
        <f t="shared" ref="AV65" si="1337">IF(OR(AD65="",AD65="×"),0,IF(C65="",0,AD65-BG65-BJ65))</f>
        <v>0</v>
      </c>
      <c r="AW65" s="258" t="str">
        <f t="shared" ref="AW65" si="1338">IFERROR(IF(AD65="","",AD65*BT65),0)</f>
        <v/>
      </c>
      <c r="AX65" s="258">
        <f t="shared" ref="AX65" si="1339">IF(J66="",0,IF(AND(J65&lt;M65,J66&gt;N65),J66-J65-O65,J66-J65))</f>
        <v>0</v>
      </c>
      <c r="AY65" s="258">
        <f t="shared" ref="AY65" si="1340">IF(L66="",0,IF(AND(L65&lt;M65,L66&gt;N65),L66-L65-O65,L66-L65))</f>
        <v>0</v>
      </c>
      <c r="AZ65" s="258">
        <f t="shared" ref="AZ65" si="1341">IF(J66="",0,IF(I65="育部休",J66-J65,0))</f>
        <v>0</v>
      </c>
      <c r="BA65" s="258">
        <f t="shared" ref="BA65" si="1342">IF(L66="",0,IF(K65="育部休",L66-L65,0))</f>
        <v>0</v>
      </c>
      <c r="BB65" s="258" t="str">
        <f>IF(OR(DAY(A65)&lt;=3,C66=""),"",VLOOKUP(B65,職員情報!$1:$1048576,8,FALSE))</f>
        <v/>
      </c>
      <c r="BC65" s="258" t="str">
        <f t="shared" ref="BC65" si="1343">IF(BB65="","",IF(AND(J65="",L65=""),"",IF(L65="","育部休"&amp;TEXT(J65,"h時mm分")&amp;"～"&amp;TEXT(J66,"h時mm分"),IF(J65="","育部休"&amp;TEXT(L65,"h時mm分")&amp;"～"&amp;TEXT(L66,"h時mm分"),"育部休"&amp;TEXT(J65,"h時mm分")&amp;"～"&amp;TEXT(J66,"h時mm分")&amp;"　"&amp;TEXT(L65,"h時mm分")&amp;"～"&amp;TEXT(L66,"h時mm分")))))</f>
        <v/>
      </c>
      <c r="BD65" s="258" t="str">
        <f>IF(E66="","",VLOOKUP(C65,職員情報!$1:$1048576,19,FALSE))</f>
        <v/>
      </c>
      <c r="BE65" s="258" t="str">
        <f>IF(OR(BO65=2,BP65=1),"",VLOOKUP(B65,職員情報!$1:$1048576,9,FALSE))</f>
        <v/>
      </c>
      <c r="BF65" s="258" t="str">
        <f>IF(OR(BO65=2,BP65=1),"",VLOOKUP(B65,職員情報!$1:$1048576,10,FALSE))</f>
        <v/>
      </c>
      <c r="BG65" s="258">
        <f t="shared" ref="BG65" si="1344">IF(OR(BO65=2,BP65=1),0,IF(J65="",0,IF(OR(I65="育部休",I65="介部休",I65="無休",I65="欠勤"),IF(AND(OR(J65&lt;M65,J65=M65),OR(N65&lt;J66,N65=J66)),J66-J65-(N65-M65),J66-J65),0)))</f>
        <v>0</v>
      </c>
      <c r="BH65" s="258" t="str">
        <f>IF(OR(BO65=2,BP65=1),"",VLOOKUP(B65,職員情報!$1:$1048576,12,FALSE))</f>
        <v/>
      </c>
      <c r="BI65" s="258" t="str">
        <f>IF(OR(BO65=2,BP65=1),"",VLOOKUP(B65,職員情報!$1:$1048576,13,FALSE))</f>
        <v/>
      </c>
      <c r="BJ65" s="258">
        <f t="shared" ref="BJ65" si="1345">IF(OR(BO65=2,BP65=1),0,IF(L65="",0,IF(OR(K65="育部休",K65="介部休",K65="無休",K65="欠勤"),IF(AND(OR(L65&lt;M65,L65=M65),OR(N65&lt;L66,N65=L66)),L66-L65-(N65-M65),L66-L65),0)))</f>
        <v>0</v>
      </c>
      <c r="BK65" s="258">
        <f t="shared" ref="BK65" si="1346">IF(I65="育部休",0,IF(I65="介部休","",BG65))</f>
        <v>0</v>
      </c>
      <c r="BL65" s="258">
        <f t="shared" ref="BL65" si="1347">IF(K65="育部休",0,IF(K65="介部休","",BJ65))</f>
        <v>0</v>
      </c>
      <c r="BM65" s="317">
        <f>IF(AND(D65="",BG65&gt;0),0,IF(OR(BU65=1,D65&lt;VLOOKUP(B65,職員情報!$1:$1048576,10,FALSE)),BG65,IF(OR(I65="",J65&gt;VLOOKUP(B65,職員情報!$1:$1048576,2,FALSE)),0,BG65)))</f>
        <v>0</v>
      </c>
      <c r="BN65" s="215"/>
      <c r="BO65" s="319">
        <f>IF(AND(VLOOKUP(B65,職員情報!$1:$1048576,29,FALSE)=2,BP65="",BR65=""),2,"")</f>
        <v>2</v>
      </c>
      <c r="BP65" s="243" t="str">
        <f t="shared" ref="BP65" si="1348">IF(AND(BQ65=1,BR65=""),1,"")</f>
        <v/>
      </c>
      <c r="BQ65" s="227" t="str">
        <f>IF(OR(WEEKDAY(A65)=1,AND(WEEKDAY(A65)=7,職員情報!$B$14=""),COUNTIF(休日!$A:$B,A65)=1,BW65=1),1,"")</f>
        <v/>
      </c>
      <c r="BR65" s="243" t="str">
        <f t="shared" ref="BR65" si="1349">IF(COUNTIF(V66,"*振替*")+COUNTIF(V66,"*変更*"),1,"")</f>
        <v/>
      </c>
      <c r="BS65" s="243">
        <f t="shared" ref="BS65" si="1350">IF((OR(D65="年休",D65="特休",D65="病休",D65="有休",D65="職専免",D65="出張",D65="年休等",D65="在宅勤務",D66="年休",D66="特休",D66="病休",D66="有休",D66="職専免",D66="出張",D66="年休等",D66="在宅勤務")),1,0)</f>
        <v>0</v>
      </c>
      <c r="BT65" s="243">
        <f>IF((OR(D65="無休",D65="欠勤",D66="無休",D66="欠勤")),1,0)</f>
        <v>0</v>
      </c>
      <c r="BU65" s="243">
        <f t="shared" ref="BU65" si="1351">IF(AND(BS65=0,BT65=0),0,1)</f>
        <v>0</v>
      </c>
      <c r="BV65" s="243"/>
      <c r="BW65" s="243">
        <f>IF(D65="振替",1,0)</f>
        <v>0</v>
      </c>
      <c r="BX65" s="243"/>
      <c r="BY65" s="243"/>
      <c r="BZ65" s="243"/>
      <c r="CA65" s="243">
        <f>IF((OR(D65="年休",D65="特休",D65="病休",D65="有休",D65="無休",D65="欠勤",D65="職専免",D65="出張",D65="振替",D66="年休",D66="特休",D66="病休",D66="有休",D66="無休",D66="欠勤",D66="職専免",D66="出張",D66="振替")),1,0)</f>
        <v>0</v>
      </c>
      <c r="CB65" s="243">
        <f t="shared" ref="CB65" si="1352">IF((OR(BP65=1,CA65=1)),1,0)</f>
        <v>0</v>
      </c>
      <c r="CC65" s="315">
        <f>IF(V65="",1,0)</f>
        <v>1</v>
      </c>
      <c r="CD65" s="316"/>
      <c r="CE65" s="243">
        <f t="shared" ref="CE65" si="1353">IF(COUNTIFS(V65,"*半日勤務*")+COUNTIFS(V66,"*半日勤務*"),1,0)</f>
        <v>0</v>
      </c>
      <c r="CF65" s="309">
        <f>VLOOKUP(B65,職員情報!$1:$1048576,21,FALSE)</f>
        <v>0</v>
      </c>
      <c r="CG65" s="311" t="str">
        <f>IF(AND(CF65&lt;TIME(1,0,0),D66&gt;0,E66&gt;0),"1:00","0:45")</f>
        <v>0:45</v>
      </c>
      <c r="CH65" s="313">
        <f t="shared" ref="CH65" si="1354">IF(AK65&lt;=0,0,IF(AK65&lt;TIME(7,45,0),AK65,TIME(7,45,0)))</f>
        <v>0</v>
      </c>
      <c r="CI65" s="251">
        <f t="shared" ref="CI65" si="1355">IF(AK65&gt;0,AK65-CH65-CL65,0)</f>
        <v>0</v>
      </c>
      <c r="CJ65" s="251">
        <f t="shared" ref="CJ65" si="1356">IF(AK65&lt;=0,0,IF(F66=0,0,IF(AND(P65&gt;=TIME(7,45,0),F65&lt;TIME(5,0,0)),TIME(5,0,0)-F65,IF(AND(P65&gt;=TIME(7,45,0),G65&lt;TIME(5,0,0)),TIME(5,0,0)-G65,0))))</f>
        <v>0</v>
      </c>
      <c r="CK65" s="251">
        <f t="shared" ref="CK65" si="1357">IF(F66="",0,IF(AND(P65&gt;=TIME(7,45,0),F66&gt;TIME(22,0,0)),F66-TIME(22,0,0),IF(G66="",0,IF(AND(P65&gt;=TIME(7,45,0),G66&gt;TIME(22,0,0)),G66-TIME(22,0,0),0))))</f>
        <v>0</v>
      </c>
      <c r="CL65" s="251">
        <f t="shared" ref="CL65" si="1358">CJ65+CK65</f>
        <v>0</v>
      </c>
      <c r="CM65" s="253">
        <f>VLOOKUP(B65,職員情報!$1:$1048576,30,FALSE)</f>
        <v>0</v>
      </c>
      <c r="CN65" s="229">
        <f t="shared" ref="CN65" si="1359">CN63+SUM(P65:T65)</f>
        <v>0</v>
      </c>
      <c r="CO65" s="229">
        <f t="shared" ref="CO65" si="1360">CO63+SUM(P65:T65)</f>
        <v>0</v>
      </c>
    </row>
    <row r="66" spans="1:98" ht="15.95" customHeight="1">
      <c r="A66" s="351"/>
      <c r="B66" s="352"/>
      <c r="C66" s="80" t="str">
        <f>IF(OR(BO65=2,BP65=1),"",VLOOKUP(B65,職員情報!$1:$1048576,3,FALSE))</f>
        <v/>
      </c>
      <c r="D66" s="133"/>
      <c r="E66" s="134"/>
      <c r="F66" s="164" t="str">
        <f t="shared" ref="F66" si="1361">IFERROR(IF(AND(BO65=2,D66=0),"",IF(AND(BO65=2,C66=""),D66,IF(AND(BP65=1,D66=0),"",IF(AND(BP65=1,C66=""),D66,IF(AND(AE65=1,C65&gt;D66),D66,IF(AND(BO65=2,C65&gt;D65),D66,IF(AND(BP65=1,C65&gt;D65,C65&gt;D66),D66,IF(AND(BP65=1,C65&gt;D65,C65&lt;D66),C65,IF(AND(BO65=2,C65=D65),"",IF(AND(BP65=1,C65=D65),"",IF(AE65,C65,""))))))))))),"")</f>
        <v/>
      </c>
      <c r="G66" s="123" t="str">
        <f t="shared" ref="G66" si="1362">IF(AND(BP65=1,CE65=0,E66&gt;0),E66,IF(AND(BO65=2,E66&gt;0),E66,IF(AND(C65="",C66=""),"",IF(C65&gt;=G65,C65,IF(AND(AG65&gt;0,D66&lt;C66),E66,IF(AND(C65="",C66=""),"",IF(AND(AG65&gt;0,D66&gt;C66),D66,"")))))))</f>
        <v/>
      </c>
      <c r="H66" s="124" t="str">
        <f t="shared" ref="H66" si="1363">IF(H65="","",E66)</f>
        <v/>
      </c>
      <c r="I66" s="344"/>
      <c r="J66" s="137" t="str">
        <f>IF(OR(BB65="育部休",BB65="介部休"),IF(BU65=1,"",IF(OR(D65="",D65=BF65),BF65,IF(AND(BE65&lt;D65,D65&lt;BF65),D65,""))),"")</f>
        <v/>
      </c>
      <c r="K66" s="346"/>
      <c r="L66" s="81" t="str">
        <f>IF(OR(BB65="育部休",BB65="介部休"),IF(BU65=1,"",IF(OR(D66="",AND(BH65&lt;D66,D66&lt;BI65),D66=BH65),BI65,"")),"")</f>
        <v/>
      </c>
      <c r="M66" s="353"/>
      <c r="N66" s="354"/>
      <c r="O66" s="336"/>
      <c r="P66" s="232"/>
      <c r="Q66" s="338"/>
      <c r="R66" s="338"/>
      <c r="S66" s="338"/>
      <c r="T66" s="338"/>
      <c r="U66" s="329"/>
      <c r="V66" s="255"/>
      <c r="W66" s="256"/>
      <c r="X66" s="256"/>
      <c r="Y66" s="256"/>
      <c r="Z66" s="256"/>
      <c r="AA66" s="256"/>
      <c r="AB66" s="257"/>
      <c r="AC66" s="333"/>
      <c r="AD66" s="317"/>
      <c r="AE66" s="334"/>
      <c r="AF66" s="258"/>
      <c r="AG66" s="325"/>
      <c r="AH66" s="319"/>
      <c r="AI66" s="319"/>
      <c r="AJ66" s="319"/>
      <c r="AK66" s="327"/>
      <c r="AL66" s="258"/>
      <c r="AM66" s="323"/>
      <c r="AN66" s="258"/>
      <c r="AO66" s="320"/>
      <c r="AP66" s="319"/>
      <c r="AQ66" s="258"/>
      <c r="AR66" s="320"/>
      <c r="AS66" s="320"/>
      <c r="AT66" s="319"/>
      <c r="AU66" s="322"/>
      <c r="AV66" s="260">
        <f t="shared" si="16"/>
        <v>0</v>
      </c>
      <c r="AW66" s="260"/>
      <c r="AX66" s="260"/>
      <c r="AY66" s="260"/>
      <c r="AZ66" s="260"/>
      <c r="BA66" s="259"/>
      <c r="BB66" s="258"/>
      <c r="BC66" s="259"/>
      <c r="BD66" s="259"/>
      <c r="BE66" s="259"/>
      <c r="BF66" s="259"/>
      <c r="BG66" s="259"/>
      <c r="BH66" s="259"/>
      <c r="BI66" s="259"/>
      <c r="BJ66" s="258"/>
      <c r="BK66" s="259"/>
      <c r="BL66" s="259"/>
      <c r="BM66" s="318"/>
      <c r="BN66" s="220"/>
      <c r="BO66" s="319"/>
      <c r="BP66" s="243"/>
      <c r="BQ66" s="227"/>
      <c r="BR66" s="243"/>
      <c r="BS66" s="243"/>
      <c r="BT66" s="243"/>
      <c r="BU66" s="241"/>
      <c r="BV66" s="243"/>
      <c r="BW66" s="243"/>
      <c r="BX66" s="243"/>
      <c r="BY66" s="243"/>
      <c r="BZ66" s="243"/>
      <c r="CA66" s="243"/>
      <c r="CB66" s="243"/>
      <c r="CC66" s="315"/>
      <c r="CD66" s="316"/>
      <c r="CE66" s="243"/>
      <c r="CF66" s="310"/>
      <c r="CG66" s="312"/>
      <c r="CH66" s="314"/>
      <c r="CI66" s="252"/>
      <c r="CJ66" s="252"/>
      <c r="CK66" s="252"/>
      <c r="CL66" s="252"/>
      <c r="CM66" s="254"/>
      <c r="CN66" s="230"/>
      <c r="CO66" s="230"/>
    </row>
    <row r="67" spans="1:98" ht="15.95" customHeight="1">
      <c r="A67" s="339">
        <f t="shared" ref="A67" si="1364">A65+1</f>
        <v>45260</v>
      </c>
      <c r="B67" s="341" t="str">
        <f t="shared" ref="B67" si="1365">TEXT(A67,"aaa")</f>
        <v>木</v>
      </c>
      <c r="C67" s="78" t="str">
        <f>IF(OR(BO67=2,BP67=1),"",VLOOKUP(B67,職員情報!$1:$1048576,2,FALSE))</f>
        <v/>
      </c>
      <c r="D67" s="132"/>
      <c r="E67" s="79"/>
      <c r="F67" s="153" t="str">
        <f t="shared" ref="F67" si="1366">IF(AND(BO87=1,D68=0),"",IF(AND(BO60=1,C67=""),D67,IF(AND(BO67=2,C67&gt;D67),D67,IF(AND(BO67=2,C67=D67),"",IF(AND(BP67=1,D68=0),"",IF(AND(BP67=1,C67=""),D67,IF(AND(BP67=1,C67&gt;D67),D67,IF(AND(BP67=1,C67=D67),"",IF(AE67=1,D67,"")))))))))</f>
        <v/>
      </c>
      <c r="G67" s="121" t="str">
        <f t="shared" si="19"/>
        <v/>
      </c>
      <c r="H67" s="122" t="str">
        <f t="shared" ref="H67" si="1367">IF(AND(AG67&gt;0,C67&gt;=G68),C68,IF(E67=C67,"",IF(AND(AG67&gt;0,C68&gt;G67),"",IF(AND(AG67&gt;0,D68&gt;0,E67-D68&gt;0),E67,IF(AND(AG67&gt;0,E67&gt;0),C68,"")))))</f>
        <v/>
      </c>
      <c r="I67" s="343" t="str">
        <f t="shared" ref="I67" si="1368">IF(BB67="","",IF(J67="","",BB67))</f>
        <v/>
      </c>
      <c r="J67" s="77" t="str">
        <f>IF(OR(BB67="育部休",BB67="介部休"),IF(BU67=1,"",IF(OR(D67="",AND(BE67&lt;D67,D67&lt;BF67),D67=BF67),BE67,"")),"")</f>
        <v/>
      </c>
      <c r="K67" s="345" t="str">
        <f t="shared" ref="K67" si="1369">IF(BB67="","",IF(L67="","",BB67))</f>
        <v/>
      </c>
      <c r="L67" s="79" t="str">
        <f>IF(OR(BB67="育部休",BB67="介部休"),IF(BU67=1,"",IF(OR(D68="",D68=BH67),BH67,IF(AND(BH67&lt;D68,D68&lt;BI67),D68,""))),"")</f>
        <v/>
      </c>
      <c r="M67" s="347">
        <f>IF(BP67=1,"",VLOOKUP(B67,職員情報!$1:$1048576,4,FALSE))</f>
        <v>0</v>
      </c>
      <c r="N67" s="349">
        <f>IF(BP67=1,"",VLOOKUP(B67,職員情報!$1:$1048576,5,FALSE))</f>
        <v>0</v>
      </c>
      <c r="O67" s="335">
        <f t="shared" si="1322"/>
        <v>0</v>
      </c>
      <c r="P67" s="231"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IF(BP67=1,"",VLOOKUP(B67,[1]職員情報!$1:$1048576,27,FALSE))</f>
        <v/>
      </c>
      <c r="V67" s="330"/>
      <c r="W67" s="331"/>
      <c r="X67" s="331"/>
      <c r="Y67" s="331"/>
      <c r="Z67" s="331"/>
      <c r="AA67" s="331"/>
      <c r="AB67" s="332"/>
      <c r="AC67" s="333"/>
      <c r="AD67" s="317" t="str">
        <f>IF(MONTH(A63)=MONTH(A63+2),IFERROR(IF(CM67=1,C68-C67,IF(C67="","",C68-C67-O67)),"×"))</f>
        <v/>
      </c>
      <c r="AE67" s="334" t="str">
        <f t="shared" ref="AE67" si="1370">IF(CB67=1,"",IF(BO67=2,"",IF(D68=0,"",IF(D67=C67,"",IF(AND(D67&gt;=0,D67-C67&lt;0),1,"")))))</f>
        <v/>
      </c>
      <c r="AF67" s="258">
        <f t="shared" ref="AF67" si="1371">IF(C67="",0,IF(AND(D67&lt;C67,D68&lt;C67),D68-D67,IF(D67&lt;C67,C67-D67,0)))</f>
        <v>0</v>
      </c>
      <c r="AG67" s="320">
        <f t="shared" ref="AG67" si="1372">IF(D68="",0,IF(AND(D68&lt;C68,E68&gt;C68),E68-C68,IF(AND(OR(D68&gt;C68,D68=C68),E68&gt;D68),D68-C68+E68-E67,IF(AND(OR(D68&gt;C68,D68=C68),E68=""),D68-C68,0))))</f>
        <v>0</v>
      </c>
      <c r="AH67" s="258">
        <f>IFERROR(F68-F67,0)</f>
        <v>0</v>
      </c>
      <c r="AI67" s="258">
        <f t="shared" ref="AI67" si="1373">IFERROR(G68-G67,0)</f>
        <v>0</v>
      </c>
      <c r="AJ67" s="258">
        <f>IFERROR(H68-H67,0)</f>
        <v>0</v>
      </c>
      <c r="AK67" s="326">
        <f t="shared" ref="AK67" si="1374">IFERROR(IF(AND(C67="",BP67=1),AH67+AI67+AJ67,(IF(AND(C67="",BO67=2),AH67+AI67+AJ67-O67,AH67+AI67+AJ67))),0)</f>
        <v>0</v>
      </c>
      <c r="AL67" s="258">
        <f t="shared" ref="AL67" si="1375">IF(AD67&gt;=TIME(7,45,0),0,IF(C67="",0,IF((AD67+AK67)&lt;TIME(7,45,0),AK67,"7:45"-AD67)))</f>
        <v>0</v>
      </c>
      <c r="AM67" s="323">
        <f t="shared" ref="AM67" si="1376">IF(AK67&lt;=(AL67+AN67),0,AK67-AL67-AP67)</f>
        <v>0</v>
      </c>
      <c r="AN67" s="258">
        <f>IF(BP67=1,0,IF(F68=0,0,IF(AND(F67&lt;TIME(5,0,0),F68&lt;TIME(5,0,0)),F68-F67,IF(F67&lt;TIME(5,0,0),TIME(5,0,0)-F67,0))))</f>
        <v>0</v>
      </c>
      <c r="AO67" s="324">
        <f t="shared" ref="AO67" si="137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58">
        <f t="shared" ref="AP67" si="1378">AN67+AO67</f>
        <v>0</v>
      </c>
      <c r="AQ67" s="258">
        <f t="shared" ref="AQ67" si="1379">AK67-AT67</f>
        <v>0</v>
      </c>
      <c r="AR67" s="320">
        <f t="shared" ref="AR67" si="1380">IF(BP67="",0,IF(F68=0,0,IF(F67&lt;TIME(5,0,0),TIME(5,0,0)-F67,IF(G67&lt;TIME(5,0,0),TIME(5,0,0)-G67,0))))</f>
        <v>0</v>
      </c>
      <c r="AS67" s="320">
        <f t="shared" ref="AS67" si="1381">IF(BP67="",0,IF(F68="",0,IF(F68&gt;TIME(22,0,0),F68-TIME(22,0,0),IF(G68="",0,IF(G68&gt;TIME(22,0,0),G68-TIME(22,0,0),0)))))</f>
        <v>0</v>
      </c>
      <c r="AT67" s="258">
        <f t="shared" ref="AT67" si="1382">AR67+AS67</f>
        <v>0</v>
      </c>
      <c r="AU67" s="321">
        <f t="shared" ref="AU67" si="1383">IF(OR(AD67="",AD67="×"),0,IF(BT67=0,1,0))</f>
        <v>0</v>
      </c>
      <c r="AV67" s="258">
        <f t="shared" ref="AV67" si="1384">IF(OR(AD67="",AD67="×"),0,IF(C67="",0,AD67-BG67-BJ67))</f>
        <v>0</v>
      </c>
      <c r="AW67" s="258" t="str">
        <f t="shared" ref="AW67" si="1385">IFERROR(IF(AD67="","",AD67*BT67),0)</f>
        <v/>
      </c>
      <c r="AX67" s="258">
        <f t="shared" ref="AX67" si="1386">IF(J68="",0,IF(AND(J67&lt;M67,J68&gt;N67),J68-J67-O67,J68-J67))</f>
        <v>0</v>
      </c>
      <c r="AY67" s="258">
        <f t="shared" ref="AY67" si="1387">IF(L68="",0,IF(AND(L67&lt;M67,L68&gt;N67),L68-L67-O67,L68-L67))</f>
        <v>0</v>
      </c>
      <c r="AZ67" s="258">
        <f t="shared" ref="AZ67" si="1388">IF(J68="",0,IF(I67="育部休",J68-J67,0))</f>
        <v>0</v>
      </c>
      <c r="BA67" s="258">
        <f t="shared" ref="BA67" si="1389">IF(L68="",0,IF(K67="育部休",L68-L67,0))</f>
        <v>0</v>
      </c>
      <c r="BB67" s="258" t="str">
        <f>IF(OR(DAY(A67)&lt;=3,C68=""),"",VLOOKUP(B67,職員情報!$1:$1048576,8,FALSE))</f>
        <v/>
      </c>
      <c r="BC67" s="258" t="str">
        <f t="shared" ref="BC67" si="1390">IF(BB67="","",IF(AND(J67="",L67=""),"",IF(L67="","育部休"&amp;TEXT(J67,"h時mm分")&amp;"～"&amp;TEXT(J68,"h時mm分"),IF(J67="","育部休"&amp;TEXT(L67,"h時mm分")&amp;"～"&amp;TEXT(L68,"h時mm分"),"育部休"&amp;TEXT(J67,"h時mm分")&amp;"～"&amp;TEXT(J68,"h時mm分")&amp;"　"&amp;TEXT(L67,"h時mm分")&amp;"～"&amp;TEXT(L68,"h時mm分")))))</f>
        <v/>
      </c>
      <c r="BD67" s="258" t="str">
        <f>IF(E68="","",VLOOKUP(C67,職員情報!$1:$1048576,19,FALSE))</f>
        <v/>
      </c>
      <c r="BE67" s="258" t="str">
        <f>IF(OR(BO67=2,BP67=1),"",VLOOKUP(B67,職員情報!$1:$1048576,9,FALSE))</f>
        <v/>
      </c>
      <c r="BF67" s="258" t="str">
        <f>IF(OR(BO67=2,BP67=1),"",VLOOKUP(B67,職員情報!$1:$1048576,10,FALSE))</f>
        <v/>
      </c>
      <c r="BG67" s="258">
        <f t="shared" ref="BG67" si="1391">IF(OR(BO67=2,BP67=1),0,IF(J67="",0,IF(OR(I67="育部休",I67="介部休",I67="無休",I67="欠勤"),IF(AND(OR(J67&lt;M67,J67=M67),OR(N67&lt;J68,N67=J68)),J68-J67-(N67-M67),J68-J67),0)))</f>
        <v>0</v>
      </c>
      <c r="BH67" s="258" t="str">
        <f>IF(OR(BO67=2,BP67=1),"",VLOOKUP(B67,職員情報!$1:$1048576,12,FALSE))</f>
        <v/>
      </c>
      <c r="BI67" s="258" t="str">
        <f>IF(OR(BO67=2,BP67=1),"",VLOOKUP(B67,職員情報!$1:$1048576,13,FALSE))</f>
        <v/>
      </c>
      <c r="BJ67" s="258">
        <f t="shared" ref="BJ67" si="1392">IF(OR(BO67=2,BP67=1),0,IF(L67="",0,IF(OR(K67="育部休",K67="介部休",K67="無休",K67="欠勤"),IF(AND(OR(L67&lt;M67,L67=M67),OR(N67&lt;L68,N67=L68)),L68-L67-(N67-M67),L68-L67),0)))</f>
        <v>0</v>
      </c>
      <c r="BK67" s="258">
        <f t="shared" ref="BK67" si="1393">IF(I67="育部休",0,IF(I67="介部休","",BG67))</f>
        <v>0</v>
      </c>
      <c r="BL67" s="258">
        <f t="shared" ref="BL67" si="1394">IF(K67="育部休",0,IF(K67="介部休","",BJ67))</f>
        <v>0</v>
      </c>
      <c r="BM67" s="317">
        <f>IF(AND(D67="",BG67&gt;0),0,IF(OR(BU67=1,D67&lt;VLOOKUP(B67,職員情報!$1:$1048576,10,FALSE)),BG67,IF(OR(I67="",J67&gt;VLOOKUP(B67,職員情報!$1:$1048576,2,FALSE)),0,BG67)))</f>
        <v>0</v>
      </c>
      <c r="BN67" s="215"/>
      <c r="BO67" s="319">
        <f>IF(AND(VLOOKUP(B67,職員情報!$1:$1048576,29,FALSE)=2,BP67="",BR67=""),2,"")</f>
        <v>2</v>
      </c>
      <c r="BP67" s="243" t="str">
        <f t="shared" ref="BP67" si="1395">IF(AND(BQ67=1,BR67=""),1,"")</f>
        <v/>
      </c>
      <c r="BQ67" s="227" t="str">
        <f>IF(OR(WEEKDAY(A67)=1,AND(WEEKDAY(A67)=7,職員情報!$B$14=""),COUNTIF(休日!$A:$B,A67)=1,BW67=1),1,"")</f>
        <v/>
      </c>
      <c r="BR67" s="243" t="str">
        <f t="shared" ref="BR67" si="1396">IF(COUNTIF(V68,"*振替*")+COUNTIF(V68,"*変更*"),1,"")</f>
        <v/>
      </c>
      <c r="BS67" s="243">
        <f t="shared" ref="BS67" si="1397">IF((OR(D67="年休",D67="特休",D67="病休",D67="有休",D67="職専免",D67="出張",D67="年休等",D67="在宅勤務",D68="年休",D68="特休",D68="病休",D68="有休",D68="職専免",D68="出張",D68="年休等",D68="在宅勤務")),1,0)</f>
        <v>0</v>
      </c>
      <c r="BT67" s="243">
        <f>IF((OR(D67="無休",D67="欠勤",D68="無休",D68="欠勤")),1,0)</f>
        <v>0</v>
      </c>
      <c r="BU67" s="243">
        <f t="shared" ref="BU67" si="1398">IF(AND(BS67=0,BT67=0),0,1)</f>
        <v>0</v>
      </c>
      <c r="BV67" s="243"/>
      <c r="BW67" s="243">
        <f>IF(D67="振替",1,0)</f>
        <v>0</v>
      </c>
      <c r="BX67" s="243"/>
      <c r="BY67" s="243"/>
      <c r="BZ67" s="243"/>
      <c r="CA67" s="243">
        <f>IF((OR(D67="年休",D67="特休",D67="病休",D67="有休",D67="無休",D67="欠勤",D67="職専免",D67="出張",D67="振替",D68="年休",D68="特休",D68="病休",D68="有休",D68="無休",D68="欠勤",D68="職専免",D68="出張",D68="振替")),1,0)</f>
        <v>0</v>
      </c>
      <c r="CB67" s="243">
        <f t="shared" ref="CB67" si="1399">IF((OR(BP67=1,CA67=1)),1,0)</f>
        <v>0</v>
      </c>
      <c r="CC67" s="315">
        <f>IF(V67="",1,0)</f>
        <v>1</v>
      </c>
      <c r="CD67" s="316"/>
      <c r="CE67" s="243">
        <f t="shared" ref="CE67" si="1400">IF(COUNTIFS(V67,"*半日勤務*")+COUNTIFS(V68,"*半日勤務*"),1,0)</f>
        <v>0</v>
      </c>
      <c r="CF67" s="309">
        <f>VLOOKUP(B67,職員情報!$1:$1048576,21,FALSE)</f>
        <v>0</v>
      </c>
      <c r="CG67" s="311" t="str">
        <f>IF(AND(CF67&lt;TIME(1,0,0),D68&gt;0,E68&gt;0),"1:00","0:45")</f>
        <v>0:45</v>
      </c>
      <c r="CH67" s="313">
        <f t="shared" ref="CH67" si="1401">IF(AK67&lt;=0,0,IF(AK67&lt;TIME(7,45,0),AK67,TIME(7,45,0)))</f>
        <v>0</v>
      </c>
      <c r="CI67" s="251">
        <f t="shared" ref="CI67" si="1402">IF(AK67&gt;0,AK67-CH67-CL67,0)</f>
        <v>0</v>
      </c>
      <c r="CJ67" s="251">
        <f t="shared" ref="CJ67" si="1403">IF(AK67&lt;=0,0,IF(F68=0,0,IF(AND(P67&gt;=TIME(7,45,0),F67&lt;TIME(5,0,0)),TIME(5,0,0)-F67,IF(AND(P67&gt;=TIME(7,45,0),G67&lt;TIME(5,0,0)),TIME(5,0,0)-G67,0))))</f>
        <v>0</v>
      </c>
      <c r="CK67" s="251">
        <f t="shared" ref="CK67" si="1404">IF(F68="",0,IF(AND(P67&gt;=TIME(7,45,0),F68&gt;TIME(22,0,0)),F68-TIME(22,0,0),IF(G68="",0,IF(AND(P67&gt;=TIME(7,45,0),G68&gt;TIME(22,0,0)),G68-TIME(22,0,0),0))))</f>
        <v>0</v>
      </c>
      <c r="CL67" s="251">
        <f t="shared" ref="CL67" si="1405">CJ67+CK67</f>
        <v>0</v>
      </c>
      <c r="CM67" s="253">
        <f>VLOOKUP(B67,職員情報!$1:$1048576,30,FALSE)</f>
        <v>0</v>
      </c>
      <c r="CN67" s="229">
        <f t="shared" ref="CN67" si="1406">CN65+SUM(P67:T67)</f>
        <v>0</v>
      </c>
      <c r="CO67" s="229">
        <f t="shared" ref="CO67" si="1407">CO65+SUM(P67:T67)</f>
        <v>0</v>
      </c>
    </row>
    <row r="68" spans="1:98" ht="15.95" customHeight="1">
      <c r="A68" s="351"/>
      <c r="B68" s="352"/>
      <c r="C68" s="80" t="str">
        <f>IF(OR(BO67=2,BP67=1),"",VLOOKUP(B67,職員情報!$1:$1048576,3,FALSE))</f>
        <v/>
      </c>
      <c r="D68" s="131"/>
      <c r="E68" s="134"/>
      <c r="F68" s="164" t="str">
        <f t="shared" ref="F68" si="1408">IFERROR(IF(AND(BO67=2,D68=0),"",IF(AND(BO67=2,C68=""),D68,IF(AND(BP67=1,D68=0),"",IF(AND(BP67=1,C68=""),D68,IF(AND(AE67=1,C67&gt;D68),D68,IF(AND(BO67=2,C67&gt;D67),D68,IF(AND(BP67=1,C67&gt;D67,C67&gt;D68),D68,IF(AND(BP67=1,C67&gt;D67,C67&lt;D68),C67,IF(AND(BO67=2,C67=D67),"",IF(AND(BP67=1,C67=D67),"",IF(AE67,C67,""))))))))))),"")</f>
        <v/>
      </c>
      <c r="G68" s="123" t="str">
        <f t="shared" ref="G68" si="1409">IF(AND(BP67=1,CE67=0,E68&gt;0),E68,IF(AND(BO67=2,E68&gt;0),E68,IF(AND(C67="",C68=""),"",IF(C67&gt;=G67,C67,IF(AND(AG67&gt;0,D68&lt;C68),E68,IF(AND(C67="",C68=""),"",IF(AND(AG67&gt;0,D68&gt;C68),D68,"")))))))</f>
        <v/>
      </c>
      <c r="H68" s="124" t="str">
        <f t="shared" ref="H68" si="1410">IF(H67="","",E68)</f>
        <v/>
      </c>
      <c r="I68" s="344"/>
      <c r="J68" s="137" t="str">
        <f>IF(OR(BB67="育部休",BB67="介部休"),IF(BU67=1,"",IF(OR(D67="",D67=BF67),BF67,IF(AND(BE67&lt;D67,D67&lt;BF67),D67,""))),"")</f>
        <v/>
      </c>
      <c r="K68" s="346"/>
      <c r="L68" s="81" t="str">
        <f>IF(OR(BB67="育部休",BB67="介部休"),IF(BU67=1,"",IF(OR(D68="",AND(BH67&lt;D68,D68&lt;BI67),D68=BH67),BI67,"")),"")</f>
        <v/>
      </c>
      <c r="M68" s="353"/>
      <c r="N68" s="354"/>
      <c r="O68" s="336"/>
      <c r="P68" s="232"/>
      <c r="Q68" s="338"/>
      <c r="R68" s="338"/>
      <c r="S68" s="338"/>
      <c r="T68" s="338"/>
      <c r="U68" s="329"/>
      <c r="V68" s="255"/>
      <c r="W68" s="256"/>
      <c r="X68" s="256"/>
      <c r="Y68" s="256"/>
      <c r="Z68" s="256"/>
      <c r="AA68" s="256"/>
      <c r="AB68" s="257"/>
      <c r="AC68" s="333"/>
      <c r="AD68" s="317"/>
      <c r="AE68" s="334"/>
      <c r="AF68" s="258"/>
      <c r="AG68" s="325"/>
      <c r="AH68" s="319"/>
      <c r="AI68" s="319"/>
      <c r="AJ68" s="319"/>
      <c r="AK68" s="327"/>
      <c r="AL68" s="258"/>
      <c r="AM68" s="323"/>
      <c r="AN68" s="258"/>
      <c r="AO68" s="320"/>
      <c r="AP68" s="319"/>
      <c r="AQ68" s="258"/>
      <c r="AR68" s="320"/>
      <c r="AS68" s="320"/>
      <c r="AT68" s="319"/>
      <c r="AU68" s="322"/>
      <c r="AV68" s="260">
        <f t="shared" si="16"/>
        <v>0</v>
      </c>
      <c r="AW68" s="260"/>
      <c r="AX68" s="260"/>
      <c r="AY68" s="260"/>
      <c r="AZ68" s="260"/>
      <c r="BA68" s="259"/>
      <c r="BB68" s="258"/>
      <c r="BC68" s="259"/>
      <c r="BD68" s="259"/>
      <c r="BE68" s="259"/>
      <c r="BF68" s="259"/>
      <c r="BG68" s="259"/>
      <c r="BH68" s="259"/>
      <c r="BI68" s="259"/>
      <c r="BJ68" s="258"/>
      <c r="BK68" s="259"/>
      <c r="BL68" s="259"/>
      <c r="BM68" s="318"/>
      <c r="BN68" s="220"/>
      <c r="BO68" s="319"/>
      <c r="BP68" s="243"/>
      <c r="BQ68" s="227"/>
      <c r="BR68" s="243"/>
      <c r="BS68" s="243"/>
      <c r="BT68" s="243"/>
      <c r="BU68" s="241"/>
      <c r="BV68" s="243"/>
      <c r="BW68" s="243"/>
      <c r="BX68" s="243"/>
      <c r="BY68" s="243"/>
      <c r="BZ68" s="243"/>
      <c r="CA68" s="243"/>
      <c r="CB68" s="243"/>
      <c r="CC68" s="315"/>
      <c r="CD68" s="316"/>
      <c r="CE68" s="243"/>
      <c r="CF68" s="310"/>
      <c r="CG68" s="312"/>
      <c r="CH68" s="314"/>
      <c r="CI68" s="252"/>
      <c r="CJ68" s="252"/>
      <c r="CK68" s="252"/>
      <c r="CL68" s="252"/>
      <c r="CM68" s="254"/>
      <c r="CN68" s="230"/>
      <c r="CO68" s="230"/>
    </row>
    <row r="69" spans="1:98" ht="15.95" customHeight="1">
      <c r="A69" s="339">
        <f>A67+1</f>
        <v>45261</v>
      </c>
      <c r="B69" s="341" t="str">
        <f t="shared" ref="B69" si="1411">TEXT(A69,"aaa")</f>
        <v>金</v>
      </c>
      <c r="C69" s="78" t="str">
        <f>IF(OR(BO69=2,BP69=1),"",VLOOKUP(B69,職員情報!$1:$1048576,2,FALSE))</f>
        <v/>
      </c>
      <c r="D69" s="132"/>
      <c r="E69" s="79"/>
      <c r="F69" s="153" t="str">
        <f t="shared" ref="F69" si="1412">IF(AND(BO89=1,D70=0),"",IF(AND(BO62=1,C69=""),D69,IF(AND(BO69=2,C69&gt;D69),D69,IF(AND(BO69=2,C69=D69),"",IF(AND(BP69=1,D70=0),"",IF(AND(BP69=1,C69=""),D69,IF(AND(BP69=1,C69&gt;D69),D69,IF(AND(BP69=1,C69=D69),"",IF(AE69=1,D69,"")))))))))</f>
        <v/>
      </c>
      <c r="G69" s="121" t="str">
        <f t="shared" si="19"/>
        <v/>
      </c>
      <c r="H69" s="122" t="str">
        <f t="shared" ref="H69" si="1413">IF(AND(AG69&gt;0,C69&gt;=G70),C70,IF(E69=C69,"",IF(AND(AG69&gt;0,C70&gt;G69),"",IF(AND(AG69&gt;0,D70&gt;0,E69-D70&gt;0),E69,IF(AND(AG69&gt;0,E69&gt;0),C70,"")))))</f>
        <v/>
      </c>
      <c r="I69" s="343" t="str">
        <f t="shared" ref="I69" si="1414">IF(BB69="","",IF(J69="","",BB69))</f>
        <v/>
      </c>
      <c r="J69" s="77" t="str">
        <f>IF(OR(BB69="育部休",BB69="介部休"),IF(BU69=1,"",IF(OR(D69="",AND(BE69&lt;D69,D69&lt;BF69),D69=BF69),BE69,"")),"")</f>
        <v/>
      </c>
      <c r="K69" s="345" t="str">
        <f>IF(BB69="","",IF(L69="","",BB69))</f>
        <v/>
      </c>
      <c r="L69" s="79" t="str">
        <f>IF(OR(BB69="育部休",BB69="介部休"),IF(BU69=1,"",IF(OR(D70="",D70=BH69),BH69,IF(AND(BH69&lt;D70,D70&lt;BI69),D70,""))),"")</f>
        <v/>
      </c>
      <c r="M69" s="347">
        <f>IF(BP69=1,"",VLOOKUP(B69,職員情報!$1:$1048576,4,FALSE))</f>
        <v>0</v>
      </c>
      <c r="N69" s="349">
        <f>IF(BP69=1,"",VLOOKUP(B69,職員情報!$1:$1048576,5,FALSE))</f>
        <v>0</v>
      </c>
      <c r="O69" s="335">
        <f t="shared" si="1322"/>
        <v>0</v>
      </c>
      <c r="P69" s="231"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IF(BP69=1,"",VLOOKUP(B69,[1]職員情報!$1:$1048576,27,FALSE))</f>
        <v/>
      </c>
      <c r="V69" s="330"/>
      <c r="W69" s="331"/>
      <c r="X69" s="331"/>
      <c r="Y69" s="331"/>
      <c r="Z69" s="331"/>
      <c r="AA69" s="331"/>
      <c r="AB69" s="332"/>
      <c r="AC69" s="333"/>
      <c r="AD69" s="317" t="b">
        <f>IF(MONTH(A63)=MONTH(A63+3),IFERROR(IF(CM69=1,C70-C69,IF(C69="","",C70-C69-O69)),"×"))</f>
        <v>0</v>
      </c>
      <c r="AE69" s="334" t="str">
        <f t="shared" ref="AE69" si="1415">IF(CB69=1,"",IF(BO69=2,"",IF(D70=0,"",IF(D69=C69,"",IF(AND(D69&gt;=0,D69-C69&lt;0),1,"")))))</f>
        <v/>
      </c>
      <c r="AF69" s="258">
        <f t="shared" ref="AF69" si="1416">IF(C69="",0,IF(AND(D69&lt;C69,D70&lt;C69),D70-D69,IF(D69&lt;C69,C69-D69,0)))</f>
        <v>0</v>
      </c>
      <c r="AG69" s="320">
        <f t="shared" ref="AG69" si="1417">IF(D70="",0,IF(AND(D70&lt;C70,E70&gt;C70),E70-C70,IF(AND(OR(D70&gt;C70,D70=C70),E70&gt;D70),D70-C70+E70-E69,IF(AND(OR(D70&gt;C70,D70=C70),E70=""),D70-C70,0))))</f>
        <v>0</v>
      </c>
      <c r="AH69" s="258">
        <f>IFERROR(F70-F69,0)</f>
        <v>0</v>
      </c>
      <c r="AI69" s="258">
        <f t="shared" ref="AI69" si="1418">IFERROR(G70-G69,0)</f>
        <v>0</v>
      </c>
      <c r="AJ69" s="258">
        <f>IFERROR(H70-H69,0)</f>
        <v>0</v>
      </c>
      <c r="AK69" s="326">
        <f t="shared" ref="AK69" si="1419">IFERROR(IF(AND(C69="",BP69=1),AH69+AI69+AJ69,(IF(AND(C69="",BO69=2),AH69+AI69+AJ69-O69,AH69+AI69+AJ69))),0)</f>
        <v>0</v>
      </c>
      <c r="AL69" s="258">
        <f t="shared" ref="AL69" si="1420">IF(AD69&gt;=TIME(7,45,0),0,IF(C69="",0,IF((AD69+AK69)&lt;TIME(7,45,0),AK69,"7:45"-AD69)))</f>
        <v>0</v>
      </c>
      <c r="AM69" s="323">
        <f t="shared" ref="AM69" si="1421">IF(AK69&lt;=(AL69+AN69),0,AK69-AL69-AP69)</f>
        <v>0</v>
      </c>
      <c r="AN69" s="258">
        <f>IF(BP69=1,0,IF(F70=0,0,IF(AND(F69&lt;TIME(5,0,0),F70&lt;TIME(5,0,0)),F70-F69,IF(F69&lt;TIME(5,0,0),TIME(5,0,0)-F69,0))))</f>
        <v>0</v>
      </c>
      <c r="AO69" s="324">
        <f t="shared" ref="AO69" si="1422">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58">
        <f t="shared" ref="AP69" si="1423">AN69+AO69</f>
        <v>0</v>
      </c>
      <c r="AQ69" s="258">
        <f t="shared" ref="AQ69" si="1424">AK69-AT69</f>
        <v>0</v>
      </c>
      <c r="AR69" s="320">
        <f t="shared" ref="AR69" si="1425">IF(BP69="",0,IF(F70=0,0,IF(F69&lt;TIME(5,0,0),TIME(5,0,0)-F69,IF(G69&lt;TIME(5,0,0),TIME(5,0,0)-G69,0))))</f>
        <v>0</v>
      </c>
      <c r="AS69" s="320">
        <f t="shared" ref="AS69" si="1426">IF(BP69="",0,IF(F70="",0,IF(F70&gt;TIME(22,0,0),F70-TIME(22,0,0),IF(G70="",0,IF(G70&gt;TIME(22,0,0),G70-TIME(22,0,0),0)))))</f>
        <v>0</v>
      </c>
      <c r="AT69" s="258">
        <f t="shared" ref="AT69" si="1427">AR69+AS69</f>
        <v>0</v>
      </c>
      <c r="AU69" s="321">
        <f t="shared" ref="AU69" si="1428">IF(OR(AD69="",AD69="×"),0,IF(BT69=0,1,0))</f>
        <v>1</v>
      </c>
      <c r="AV69" s="258">
        <f t="shared" ref="AV69" si="1429">IF(OR(AD69="",AD69="×"),0,IF(C69="",0,AD69-BG69-BJ69))</f>
        <v>0</v>
      </c>
      <c r="AW69" s="258">
        <f t="shared" ref="AW69" si="1430">IFERROR(IF(AD69="","",AD69*BT69),0)</f>
        <v>0</v>
      </c>
      <c r="AX69" s="258">
        <f t="shared" ref="AX69" si="1431">IF(J70="",0,IF(AND(J69&lt;M69,J70&gt;N69),J70-J69-O69,J70-J69))</f>
        <v>0</v>
      </c>
      <c r="AY69" s="258">
        <f t="shared" ref="AY69" si="1432">IF(L70="",0,IF(AND(L69&lt;M69,L70&gt;N69),L70-L69-O69,L70-L69))</f>
        <v>0</v>
      </c>
      <c r="AZ69" s="258">
        <f t="shared" ref="AZ69" si="1433">IF(J70="",0,IF(I69="育部休",J70-J69,0))</f>
        <v>0</v>
      </c>
      <c r="BA69" s="258">
        <f t="shared" ref="BA69" si="1434">IF(L70="",0,IF(K69="育部休",L70-L69,0))</f>
        <v>0</v>
      </c>
      <c r="BB69" s="258" t="str">
        <f>IF(OR(DAY(A69)&lt;=3,C70=""),"",VLOOKUP(B69,職員情報!$1:$1048576,8,FALSE))</f>
        <v/>
      </c>
      <c r="BC69" s="258" t="str">
        <f t="shared" ref="BC69" si="1435">IF(BB69="","",IF(AND(J69="",L69=""),"",IF(L69="","育部休"&amp;TEXT(J69,"h時mm分")&amp;"～"&amp;TEXT(J70,"h時mm分"),IF(J69="","育部休"&amp;TEXT(L69,"h時mm分")&amp;"～"&amp;TEXT(L70,"h時mm分"),"育部休"&amp;TEXT(J69,"h時mm分")&amp;"～"&amp;TEXT(J70,"h時mm分")&amp;"　"&amp;TEXT(L69,"h時mm分")&amp;"～"&amp;TEXT(L70,"h時mm分")))))</f>
        <v/>
      </c>
      <c r="BD69" s="258" t="str">
        <f>IF(E70="","",VLOOKUP(C69,職員情報!$1:$1048576,19,FALSE))</f>
        <v/>
      </c>
      <c r="BE69" s="258" t="str">
        <f>IF(OR(BO69=2,BP69=1),"",VLOOKUP(B69,職員情報!$1:$1048576,9,FALSE))</f>
        <v/>
      </c>
      <c r="BF69" s="258" t="str">
        <f>IF(OR(BO69=2,BP69=1),"",VLOOKUP(B69,職員情報!$1:$1048576,10,FALSE))</f>
        <v/>
      </c>
      <c r="BG69" s="258">
        <f t="shared" ref="BG69" si="1436">IF(OR(BO69=2,BP69=1),0,IF(J69="",0,IF(OR(I69="育部休",I69="介部休",I69="無休",I69="欠勤"),IF(AND(OR(J69&lt;M69,J69=M69),OR(N69&lt;J70,N69=J70)),J70-J69-(N69-M69),J70-J69),0)))</f>
        <v>0</v>
      </c>
      <c r="BH69" s="258" t="str">
        <f>IF(OR(BO69=2,BP69=1),"",VLOOKUP(B69,職員情報!$1:$1048576,12,FALSE))</f>
        <v/>
      </c>
      <c r="BI69" s="258" t="str">
        <f>IF(OR(BO69=2,BP69=1),"",VLOOKUP(B69,職員情報!$1:$1048576,13,FALSE))</f>
        <v/>
      </c>
      <c r="BJ69" s="258">
        <f t="shared" ref="BJ69" si="1437">IF(OR(BO69=2,BP69=1),0,IF(L69="",0,IF(OR(K69="育部休",K69="介部休",K69="無休",K69="欠勤"),IF(AND(OR(L69&lt;M69,L69=M69),OR(N69&lt;L70,N69=L70)),L70-L69-(N69-M69),L70-L69),0)))</f>
        <v>0</v>
      </c>
      <c r="BK69" s="258">
        <f t="shared" ref="BK69" si="1438">IF(I69="育部休",0,IF(I69="介部休","",BG69))</f>
        <v>0</v>
      </c>
      <c r="BL69" s="258">
        <f t="shared" ref="BL69" si="1439">IF(K69="育部休",0,IF(K69="介部休","",BJ69))</f>
        <v>0</v>
      </c>
      <c r="BM69" s="317">
        <f>IF(AND(D69="",BG69&gt;0),0,IF(OR(BU69=1,D69&lt;VLOOKUP(B69,職員情報!$1:$1048576,10,FALSE)),BG69,IF(OR(I69="",J69&gt;VLOOKUP(B69,職員情報!$1:$1048576,2,FALSE)),0,BG69)))</f>
        <v>0</v>
      </c>
      <c r="BN69" s="215"/>
      <c r="BO69" s="319">
        <f>IF(AND(VLOOKUP(B69,職員情報!$1:$1048576,29,FALSE)=2,BP69="",BR69=""),2,"")</f>
        <v>2</v>
      </c>
      <c r="BP69" s="243" t="str">
        <f>IF(A69="",1,IF(AND(BQ69=1,BR69=""),1,""))</f>
        <v/>
      </c>
      <c r="BQ69" s="227" t="str">
        <f>IF(OR(WEEKDAY(A69)=1,AND(WEEKDAY(A69)=7,職員情報!$B$14=""),COUNTIF(休日!$A:$B,A69)=1,BW69=1),1,"")</f>
        <v/>
      </c>
      <c r="BR69" s="243" t="str">
        <f t="shared" ref="BR69" si="1440">IF(COUNTIF(V70,"*振替*")+COUNTIF(V70,"*変更*"),1,"")</f>
        <v/>
      </c>
      <c r="BS69" s="243">
        <f t="shared" ref="BS69" si="1441">IF((OR(D69="年休",D69="特休",D69="病休",D69="有休",D69="職専免",D69="出張",D69="年休等",D69="在宅勤務",D70="年休",D70="特休",D70="病休",D70="有休",D70="職専免",D70="出張",D70="年休等",D70="在宅勤務")),1,0)</f>
        <v>0</v>
      </c>
      <c r="BT69" s="243">
        <f>IF((OR(D69="無休",D69="欠勤",D70="無休",D70="欠勤")),1,0)</f>
        <v>0</v>
      </c>
      <c r="BU69" s="243">
        <f t="shared" ref="BU69" si="1442">IF(AND(BS69=0,BT69=0),0,1)</f>
        <v>0</v>
      </c>
      <c r="BV69" s="243"/>
      <c r="BW69" s="243">
        <f>IF(D69="振替",1,0)</f>
        <v>0</v>
      </c>
      <c r="BX69" s="243"/>
      <c r="BY69" s="243"/>
      <c r="BZ69" s="243"/>
      <c r="CA69" s="243">
        <f>IF((OR(D69="年休",D69="特休",D69="病休",D69="有休",D69="無休",D69="欠勤",D69="職専免",D69="出張",D69="振替",D70="年休",D70="特休",D70="病休",D70="有休",D70="無休",D70="欠勤",D70="職専免",D70="出張",D70="振替")),1,0)</f>
        <v>0</v>
      </c>
      <c r="CB69" s="243">
        <f t="shared" ref="CB69" si="1443">IF((OR(BP69=1,CA69=1)),1,0)</f>
        <v>0</v>
      </c>
      <c r="CC69" s="315">
        <f>IF(V69="",1,0)</f>
        <v>1</v>
      </c>
      <c r="CD69" s="316"/>
      <c r="CE69" s="243">
        <f t="shared" ref="CE69" si="1444">IF(COUNTIFS(V69,"*半日勤務*")+COUNTIFS(V70,"*半日勤務*"),1,0)</f>
        <v>0</v>
      </c>
      <c r="CF69" s="309">
        <f>VLOOKUP(B69,職員情報!$1:$1048576,21,FALSE)</f>
        <v>0</v>
      </c>
      <c r="CG69" s="311" t="str">
        <f>IF(AND(CF69&lt;TIME(1,0,0),D70&gt;0,E70&gt;0),"1:00","0:45")</f>
        <v>0:45</v>
      </c>
      <c r="CH69" s="313">
        <f t="shared" ref="CH69" si="1445">IF(AK69&lt;=0,0,IF(AK69&lt;TIME(7,45,0),AK69,TIME(7,45,0)))</f>
        <v>0</v>
      </c>
      <c r="CI69" s="251">
        <f t="shared" ref="CI69" si="1446">IF(AK69&gt;0,AK69-CH69-CL69,0)</f>
        <v>0</v>
      </c>
      <c r="CJ69" s="251">
        <f t="shared" ref="CJ69" si="1447">IF(AK69&lt;=0,0,IF(F70=0,0,IF(AND(P69&gt;=TIME(7,45,0),F69&lt;TIME(5,0,0)),TIME(5,0,0)-F69,IF(AND(P69&gt;=TIME(7,45,0),G69&lt;TIME(5,0,0)),TIME(5,0,0)-G69,0))))</f>
        <v>0</v>
      </c>
      <c r="CK69" s="251">
        <f t="shared" ref="CK69" si="1448">IF(F70="",0,IF(AND(P69&gt;=TIME(7,45,0),F70&gt;TIME(22,0,0)),F70-TIME(22,0,0),IF(G70="",0,IF(AND(P69&gt;=TIME(7,45,0),G70&gt;TIME(22,0,0)),G70-TIME(22,0,0),0))))</f>
        <v>0</v>
      </c>
      <c r="CL69" s="251">
        <f t="shared" ref="CL69" si="1449">CJ69+CK69</f>
        <v>0</v>
      </c>
      <c r="CM69" s="253">
        <f>VLOOKUP(B69,職員情報!$1:$1048576,30,FALSE)</f>
        <v>0</v>
      </c>
      <c r="CN69" s="229">
        <f t="shared" ref="CN69" si="1450">CN67+SUM(P69:T69)</f>
        <v>0</v>
      </c>
      <c r="CO69" s="229">
        <f t="shared" ref="CO69" si="1451">CO67+SUM(P69:T69)</f>
        <v>0</v>
      </c>
    </row>
    <row r="70" spans="1:98" ht="15.95" customHeight="1" thickBot="1">
      <c r="A70" s="340"/>
      <c r="B70" s="342"/>
      <c r="C70" s="136" t="str">
        <f>IF(OR(BO69=2,BP69=1),"",VLOOKUP(B69,職員情報!$1:$1048576,3,FALSE))</f>
        <v/>
      </c>
      <c r="D70" s="133"/>
      <c r="E70" s="135"/>
      <c r="F70" s="164" t="str">
        <f t="shared" ref="F70" si="1452">IFERROR(IF(AND(BO69=2,D70=0),"",IF(AND(BO69=2,C70=""),D70,IF(AND(BP69=1,D70=0),"",IF(AND(BP69=1,C70=""),D70,IF(AND(AE69=1,C69&gt;D70),D70,IF(AND(BO69=2,C69&gt;D69),D70,IF(AND(BP69=1,C69&gt;D69,C69&gt;D70),D70,IF(AND(BP69=1,C69&gt;D69,C69&lt;D70),C69,IF(AND(BO69=2,C69=D69),"",IF(AND(BP69=1,C69=D69),"",IF(AE69,C69,""))))))))))),"")</f>
        <v/>
      </c>
      <c r="G70" s="123" t="str">
        <f t="shared" ref="G70" si="1453">IF(AND(BP69=1,CE69=0,E70&gt;0),E70,IF(AND(BO69=2,E70&gt;0),E70,IF(AND(C69="",C70=""),"",IF(C69&gt;=G69,C69,IF(AND(AG69&gt;0,D70&lt;C70),E70,IF(AND(C69="",C70=""),"",IF(AND(AG69&gt;0,D70&gt;C70),D70,"")))))))</f>
        <v/>
      </c>
      <c r="H70" s="124" t="str">
        <f t="shared" ref="H70" si="1454">IF(H69="","",E70)</f>
        <v/>
      </c>
      <c r="I70" s="344"/>
      <c r="J70" s="137" t="str">
        <f>IF(OR(BB69="育部休",BB69="介部休"),IF(BU69=1,"",IF(OR(D69="",D69=BF69),BF69,IF(AND(BE69&lt;D69,D69&lt;BF69),D69,""))),"")</f>
        <v/>
      </c>
      <c r="K70" s="346"/>
      <c r="L70" s="138" t="str">
        <f>IF(OR(BB69="育部休",BB69="介部休"),IF(BU69=1,"",IF(OR(D70="",AND(BH69&lt;D70,D70&lt;BI69),D70=BH69),BI69,"")),"")</f>
        <v/>
      </c>
      <c r="M70" s="348"/>
      <c r="N70" s="350"/>
      <c r="O70" s="336"/>
      <c r="P70" s="232"/>
      <c r="Q70" s="338"/>
      <c r="R70" s="338"/>
      <c r="S70" s="338"/>
      <c r="T70" s="338"/>
      <c r="U70" s="329"/>
      <c r="V70" s="255"/>
      <c r="W70" s="256"/>
      <c r="X70" s="256"/>
      <c r="Y70" s="256"/>
      <c r="Z70" s="256"/>
      <c r="AA70" s="256"/>
      <c r="AB70" s="257"/>
      <c r="AC70" s="333"/>
      <c r="AD70" s="317"/>
      <c r="AE70" s="334"/>
      <c r="AF70" s="258"/>
      <c r="AG70" s="325"/>
      <c r="AH70" s="319"/>
      <c r="AI70" s="319"/>
      <c r="AJ70" s="319"/>
      <c r="AK70" s="327"/>
      <c r="AL70" s="258"/>
      <c r="AM70" s="323"/>
      <c r="AN70" s="258"/>
      <c r="AO70" s="320"/>
      <c r="AP70" s="319"/>
      <c r="AQ70" s="258"/>
      <c r="AR70" s="320"/>
      <c r="AS70" s="320"/>
      <c r="AT70" s="319"/>
      <c r="AU70" s="322"/>
      <c r="AV70" s="260">
        <f t="shared" si="16"/>
        <v>0</v>
      </c>
      <c r="AW70" s="260"/>
      <c r="AX70" s="260"/>
      <c r="AY70" s="260"/>
      <c r="AZ70" s="260"/>
      <c r="BA70" s="259"/>
      <c r="BB70" s="258"/>
      <c r="BC70" s="259"/>
      <c r="BD70" s="259"/>
      <c r="BE70" s="259"/>
      <c r="BF70" s="259"/>
      <c r="BG70" s="259"/>
      <c r="BH70" s="259"/>
      <c r="BI70" s="259"/>
      <c r="BJ70" s="258"/>
      <c r="BK70" s="259"/>
      <c r="BL70" s="259"/>
      <c r="BM70" s="318"/>
      <c r="BN70" s="220"/>
      <c r="BO70" s="319"/>
      <c r="BP70" s="243"/>
      <c r="BQ70" s="227"/>
      <c r="BR70" s="243"/>
      <c r="BS70" s="243"/>
      <c r="BT70" s="243"/>
      <c r="BU70" s="241"/>
      <c r="BV70" s="243"/>
      <c r="BW70" s="243"/>
      <c r="BX70" s="243"/>
      <c r="BY70" s="243"/>
      <c r="BZ70" s="243"/>
      <c r="CA70" s="243"/>
      <c r="CB70" s="243"/>
      <c r="CC70" s="315"/>
      <c r="CD70" s="316"/>
      <c r="CE70" s="243"/>
      <c r="CF70" s="310"/>
      <c r="CG70" s="312"/>
      <c r="CH70" s="314"/>
      <c r="CI70" s="252"/>
      <c r="CJ70" s="252"/>
      <c r="CK70" s="252"/>
      <c r="CL70" s="252"/>
      <c r="CM70" s="254"/>
      <c r="CN70" s="230"/>
      <c r="CO70" s="230"/>
    </row>
    <row r="71" spans="1:98" s="49" customFormat="1" ht="12.6" customHeight="1" thickTop="1">
      <c r="A71" s="297" t="s">
        <v>175</v>
      </c>
      <c r="B71" s="298"/>
      <c r="C71" s="299"/>
      <c r="D71" s="303" t="s">
        <v>176</v>
      </c>
      <c r="E71" s="298"/>
      <c r="F71" s="298"/>
      <c r="G71" s="299"/>
      <c r="H71" s="303" t="s">
        <v>177</v>
      </c>
      <c r="I71" s="299"/>
      <c r="J71" s="303" t="s">
        <v>174</v>
      </c>
      <c r="K71" s="288"/>
      <c r="L71" s="288"/>
      <c r="M71" s="288"/>
      <c r="N71" s="288"/>
      <c r="O71" s="305"/>
      <c r="P71" s="280">
        <f>SUM(P9:P70)</f>
        <v>0</v>
      </c>
      <c r="Q71" s="280">
        <f>SUM(Q9:Q70)</f>
        <v>0</v>
      </c>
      <c r="R71" s="280">
        <f>SUM(R9:R70)</f>
        <v>0</v>
      </c>
      <c r="S71" s="280">
        <f t="shared" ref="S71:T71" si="1455">SUM(S9:S70)</f>
        <v>0</v>
      </c>
      <c r="T71" s="282">
        <f t="shared" si="1455"/>
        <v>0</v>
      </c>
      <c r="U71" s="284">
        <f>SUM(U9:U70)</f>
        <v>0</v>
      </c>
      <c r="V71" s="286" t="s">
        <v>135</v>
      </c>
      <c r="W71" s="287"/>
      <c r="X71" s="288"/>
      <c r="Y71" s="292" t="str">
        <f>IF(監督者等!B2="","",監督者等!B2)</f>
        <v/>
      </c>
      <c r="Z71" s="293"/>
      <c r="AA71" s="293"/>
      <c r="AB71" s="294"/>
      <c r="AC71" s="82"/>
      <c r="AD71" s="47"/>
      <c r="AE71" s="48"/>
      <c r="AF71" s="47"/>
      <c r="AG71" s="47"/>
      <c r="AH71" s="47"/>
      <c r="AI71" s="212"/>
      <c r="AJ71" s="212"/>
      <c r="AK71" s="212"/>
      <c r="AL71" s="212"/>
      <c r="AM71" s="212"/>
      <c r="AN71" s="212"/>
      <c r="AO71" s="212"/>
      <c r="AP71" s="212"/>
      <c r="AQ71" s="212"/>
      <c r="AR71" s="212"/>
      <c r="AS71" s="212"/>
      <c r="AT71" s="212"/>
      <c r="AU71" s="242">
        <f>SUM(AU9:AU70)</f>
        <v>1</v>
      </c>
      <c r="AV71" s="273">
        <f>SUM(AV9:AV70)</f>
        <v>0</v>
      </c>
      <c r="AW71" s="273">
        <f>SUM(AW9:AW70)</f>
        <v>0</v>
      </c>
      <c r="AX71" s="258">
        <f>IF(J72="",0,IF(AND(#REF!&lt;M71,J72&gt;N71),J72-#REF!-J71,J72-#REF!))</f>
        <v>0</v>
      </c>
      <c r="AY71" s="258">
        <f>IF(L72="",0,IF(AND(L71&lt;M71,L72&gt;N71),L72-L71-J71,L72-L71))</f>
        <v>0</v>
      </c>
      <c r="AZ71" s="273">
        <f>SUM(AZ9:AZ70)</f>
        <v>0</v>
      </c>
      <c r="BA71" s="273">
        <f>SUM(BA9:BA70)</f>
        <v>0</v>
      </c>
      <c r="BB71" s="212"/>
      <c r="BC71" s="212"/>
      <c r="BD71" s="212"/>
      <c r="BE71" s="212"/>
      <c r="BF71" s="212"/>
      <c r="BG71" s="273">
        <f>SUM(BG9:BG70)</f>
        <v>0</v>
      </c>
      <c r="BH71" s="212"/>
      <c r="BI71" s="212"/>
      <c r="BJ71" s="273">
        <f>SUM(BJ9:BJ70)</f>
        <v>0</v>
      </c>
      <c r="BK71" s="273">
        <f>SUM(BK9:BK70)</f>
        <v>0</v>
      </c>
      <c r="BL71" s="273">
        <f>SUM(BL9:BL70)</f>
        <v>0</v>
      </c>
      <c r="BM71" s="278">
        <f>SUM(BM9:BM70)</f>
        <v>0</v>
      </c>
      <c r="BN71" s="273"/>
      <c r="BP71" s="274"/>
      <c r="BQ71" s="274"/>
      <c r="BR71" s="274"/>
      <c r="BS71" s="213"/>
      <c r="BT71" s="213"/>
      <c r="BU71" s="213"/>
      <c r="BV71" s="213"/>
      <c r="BW71" s="213"/>
      <c r="CB71" s="213"/>
      <c r="CD71" s="275"/>
      <c r="CE71" s="276"/>
      <c r="CF71" s="54"/>
      <c r="CG71" s="55"/>
      <c r="CN71" s="68"/>
      <c r="CO71" s="68"/>
      <c r="CP71" s="68"/>
      <c r="CQ71" s="68"/>
      <c r="CR71" s="68"/>
      <c r="CS71" s="68"/>
      <c r="CT71" s="68"/>
    </row>
    <row r="72" spans="1:98" s="49" customFormat="1" ht="12.6" customHeight="1">
      <c r="A72" s="300"/>
      <c r="B72" s="301"/>
      <c r="C72" s="302"/>
      <c r="D72" s="304"/>
      <c r="E72" s="301"/>
      <c r="F72" s="301"/>
      <c r="G72" s="302"/>
      <c r="H72" s="304"/>
      <c r="I72" s="302"/>
      <c r="J72" s="306"/>
      <c r="K72" s="307"/>
      <c r="L72" s="307"/>
      <c r="M72" s="307"/>
      <c r="N72" s="307"/>
      <c r="O72" s="308"/>
      <c r="P72" s="281"/>
      <c r="Q72" s="281"/>
      <c r="R72" s="281"/>
      <c r="S72" s="281"/>
      <c r="T72" s="283"/>
      <c r="U72" s="285"/>
      <c r="V72" s="289"/>
      <c r="W72" s="290"/>
      <c r="X72" s="291"/>
      <c r="Y72" s="295"/>
      <c r="Z72" s="295"/>
      <c r="AA72" s="295"/>
      <c r="AB72" s="296"/>
      <c r="AC72" s="83"/>
      <c r="AD72" s="50"/>
      <c r="AE72" s="51"/>
      <c r="AF72" s="50"/>
      <c r="AG72" s="50"/>
      <c r="AH72" s="50"/>
      <c r="AI72" s="224"/>
      <c r="AJ72" s="224"/>
      <c r="AK72" s="224"/>
      <c r="AL72" s="224"/>
      <c r="AM72" s="224"/>
      <c r="AN72" s="224"/>
      <c r="AO72" s="224"/>
      <c r="AP72" s="224"/>
      <c r="AQ72" s="224"/>
      <c r="AR72" s="224"/>
      <c r="AS72" s="224"/>
      <c r="AT72" s="224"/>
      <c r="AU72" s="243"/>
      <c r="AV72" s="248"/>
      <c r="AW72" s="248"/>
      <c r="AX72" s="260"/>
      <c r="AY72" s="260"/>
      <c r="AZ72" s="277"/>
      <c r="BA72" s="277"/>
      <c r="BB72" s="214"/>
      <c r="BC72" s="214"/>
      <c r="BD72" s="214"/>
      <c r="BE72" s="214"/>
      <c r="BF72" s="214"/>
      <c r="BG72" s="277"/>
      <c r="BH72" s="214"/>
      <c r="BI72" s="214"/>
      <c r="BJ72" s="277"/>
      <c r="BK72" s="277"/>
      <c r="BL72" s="277"/>
      <c r="BM72" s="279"/>
      <c r="BN72" s="273"/>
      <c r="BP72" s="274"/>
      <c r="BQ72" s="274"/>
      <c r="BR72" s="274"/>
      <c r="BS72" s="213"/>
      <c r="BT72" s="213"/>
      <c r="BU72" s="213"/>
      <c r="BV72" s="213"/>
      <c r="BW72" s="213"/>
      <c r="CB72" s="213"/>
      <c r="CD72" s="275"/>
      <c r="CE72" s="276"/>
      <c r="CF72" s="54"/>
      <c r="CG72" s="55"/>
      <c r="CN72" s="68"/>
      <c r="CO72" s="68"/>
      <c r="CP72" s="68"/>
      <c r="CQ72" s="68"/>
      <c r="CR72" s="68"/>
      <c r="CS72" s="68"/>
      <c r="CT72" s="68"/>
    </row>
    <row r="73" spans="1:98" s="49" customFormat="1" ht="24.95" customHeight="1" thickBot="1">
      <c r="A73" s="261"/>
      <c r="B73" s="262"/>
      <c r="C73" s="85" t="s">
        <v>180</v>
      </c>
      <c r="D73" s="92"/>
      <c r="E73" s="84" t="s">
        <v>178</v>
      </c>
      <c r="F73" s="165"/>
      <c r="G73" s="166" t="s">
        <v>179</v>
      </c>
      <c r="H73" s="86">
        <f>X76</f>
        <v>0</v>
      </c>
      <c r="I73" s="87" t="s">
        <v>178</v>
      </c>
      <c r="J73" s="263" t="s">
        <v>181</v>
      </c>
      <c r="K73" s="264"/>
      <c r="L73" s="264"/>
      <c r="M73" s="264"/>
      <c r="N73" s="264"/>
      <c r="O73" s="265"/>
      <c r="P73" s="266">
        <f>P71+Q71+R71+S71+T71</f>
        <v>0</v>
      </c>
      <c r="Q73" s="267"/>
      <c r="R73" s="88" t="s">
        <v>103</v>
      </c>
      <c r="S73" s="89" t="str">
        <f>IF(P73&lt;=60/24,"",P73-60/24)</f>
        <v/>
      </c>
      <c r="T73" s="90" t="s">
        <v>104</v>
      </c>
      <c r="U73" s="91"/>
      <c r="V73" s="268" t="s">
        <v>136</v>
      </c>
      <c r="W73" s="269"/>
      <c r="X73" s="264"/>
      <c r="Y73" s="270" t="str">
        <f>IF(監督者等!B3="","",監督者等!B3)</f>
        <v>瀬良田　陽子</v>
      </c>
      <c r="Z73" s="271"/>
      <c r="AA73" s="271"/>
      <c r="AB73" s="272"/>
      <c r="AC73" s="82"/>
      <c r="AD73" s="47"/>
      <c r="AE73" s="48"/>
      <c r="AF73" s="47"/>
      <c r="AG73" s="47"/>
      <c r="AH73" s="47"/>
      <c r="AI73" s="212"/>
      <c r="AJ73" s="212"/>
      <c r="AK73" s="212"/>
      <c r="AL73" s="212"/>
      <c r="AM73" s="212"/>
      <c r="AN73" s="212"/>
      <c r="AO73" s="212"/>
      <c r="AP73" s="212"/>
      <c r="AQ73" s="212"/>
      <c r="AR73" s="212"/>
      <c r="AS73" s="212"/>
      <c r="AT73" s="212"/>
      <c r="AU73" s="58" t="s">
        <v>187</v>
      </c>
      <c r="AV73" s="212"/>
      <c r="AW73" s="212">
        <f>AV71-AW71</f>
        <v>0</v>
      </c>
      <c r="AX73" s="212"/>
      <c r="AY73" s="212"/>
      <c r="AZ73" s="212"/>
      <c r="BA73" s="212"/>
      <c r="BB73" s="212"/>
      <c r="BC73" s="212"/>
      <c r="BD73" s="212"/>
      <c r="BE73" s="273">
        <f>FLOOR(BG71+BJ71+0.0001,"0:0:60")</f>
        <v>0</v>
      </c>
      <c r="BF73" s="241"/>
      <c r="BG73" s="241"/>
      <c r="BH73" s="241"/>
      <c r="BI73" s="241"/>
      <c r="BJ73" s="241"/>
      <c r="BK73" s="241"/>
      <c r="BL73" s="241"/>
      <c r="BM73" s="157"/>
      <c r="BN73" s="205"/>
      <c r="BP73" s="213"/>
      <c r="BQ73" s="213"/>
      <c r="BR73" s="213"/>
      <c r="BS73" s="213"/>
      <c r="BT73" s="213"/>
      <c r="BU73" s="213"/>
      <c r="BV73" s="213"/>
      <c r="BW73" s="213"/>
      <c r="CB73" s="213"/>
      <c r="CD73" s="68"/>
      <c r="CE73" s="49" t="str">
        <f>IF(CE71&gt;0,"監督者の確認を受けてください","")</f>
        <v/>
      </c>
      <c r="CF73" s="54"/>
      <c r="CG73" s="55"/>
      <c r="CN73" s="68"/>
      <c r="CO73" s="68"/>
      <c r="CP73" s="68"/>
      <c r="CQ73" s="68"/>
      <c r="CR73" s="68"/>
      <c r="CS73" s="68"/>
      <c r="CT73" s="68"/>
    </row>
    <row r="74" spans="1:98" ht="17.100000000000001" customHeight="1" thickTop="1">
      <c r="A74" s="93"/>
      <c r="B74" s="94"/>
      <c r="C74" s="95"/>
      <c r="D74" s="95"/>
      <c r="E74" s="95"/>
      <c r="F74" s="167"/>
      <c r="G74" s="167"/>
      <c r="H74" s="95"/>
      <c r="I74" s="95"/>
      <c r="J74" s="95"/>
      <c r="K74" s="95"/>
      <c r="L74" s="95"/>
      <c r="M74" s="95"/>
      <c r="N74" s="95"/>
      <c r="O74" s="95"/>
      <c r="P74" s="95"/>
      <c r="Q74" s="95"/>
      <c r="R74" s="95"/>
      <c r="S74" s="95"/>
      <c r="T74" s="95"/>
      <c r="U74" s="96"/>
      <c r="V74" s="94"/>
      <c r="W74" s="94"/>
      <c r="X74" s="94"/>
      <c r="Y74" s="94"/>
      <c r="Z74" s="94"/>
      <c r="AA74" s="94"/>
      <c r="AB74" s="94"/>
      <c r="AU74" s="246" t="s">
        <v>185</v>
      </c>
      <c r="AV74" s="242">
        <f>ROUND(AW74*24,0)</f>
        <v>0</v>
      </c>
      <c r="AW74" s="248">
        <f>FLOOR(AW73,"0:60:0")</f>
        <v>0</v>
      </c>
    </row>
    <row r="75" spans="1:98" s="207" customFormat="1">
      <c r="A75" s="97"/>
      <c r="B75" s="98"/>
      <c r="C75" s="211"/>
      <c r="D75" s="211"/>
      <c r="E75" s="211"/>
      <c r="F75" s="168"/>
      <c r="G75" s="168"/>
      <c r="H75" s="211"/>
      <c r="I75" s="211"/>
      <c r="J75" s="211"/>
      <c r="K75" s="211"/>
      <c r="L75" s="211"/>
      <c r="M75" s="211"/>
      <c r="N75" s="211"/>
      <c r="O75" s="211"/>
      <c r="P75" s="203">
        <f t="shared" ref="P75:U75" si="1456">(DAY(P71)*24+HOUR(P71))/24+TIME(IF(MINUTE(P71)&lt;30,0,1),0,0)</f>
        <v>0</v>
      </c>
      <c r="Q75" s="203">
        <f t="shared" si="1456"/>
        <v>0</v>
      </c>
      <c r="R75" s="203">
        <f t="shared" si="1456"/>
        <v>0</v>
      </c>
      <c r="S75" s="203">
        <f t="shared" si="1456"/>
        <v>0</v>
      </c>
      <c r="T75" s="203">
        <f t="shared" si="1456"/>
        <v>0</v>
      </c>
      <c r="U75" s="203">
        <f t="shared" si="1456"/>
        <v>0</v>
      </c>
      <c r="V75" s="238">
        <f>IFERROR((DAY(S73)*24+HOUR(S73))/24+TIME(IF(MINUTE(S73)&lt;30,0,1),0,0),0)</f>
        <v>0</v>
      </c>
      <c r="W75" s="234"/>
      <c r="X75" s="250">
        <f>X80+X82</f>
        <v>0</v>
      </c>
      <c r="Y75" s="234"/>
      <c r="Z75" s="250"/>
      <c r="AA75" s="234"/>
      <c r="AB75" s="98"/>
      <c r="AC75" s="222"/>
      <c r="AD75" s="210"/>
      <c r="AE75" s="225"/>
      <c r="AF75" s="224"/>
      <c r="AG75" s="210"/>
      <c r="AH75" s="210"/>
      <c r="AI75" s="210"/>
      <c r="AJ75" s="210"/>
      <c r="AK75" s="210"/>
      <c r="AL75" s="210"/>
      <c r="AM75" s="210"/>
      <c r="AN75" s="210"/>
      <c r="AO75" s="210"/>
      <c r="AP75" s="210"/>
      <c r="AQ75" s="210"/>
      <c r="AR75" s="210"/>
      <c r="AS75" s="210"/>
      <c r="AT75" s="210"/>
      <c r="AU75" s="247"/>
      <c r="AV75" s="240"/>
      <c r="AW75" s="249"/>
      <c r="AX75" s="210"/>
      <c r="AY75" s="210"/>
      <c r="AZ75" s="210"/>
      <c r="BA75" s="210"/>
      <c r="BB75" s="210"/>
      <c r="BC75" s="210"/>
      <c r="BD75" s="210"/>
      <c r="BE75" s="210"/>
      <c r="BF75" s="210"/>
      <c r="BG75" s="210"/>
      <c r="BH75" s="210"/>
      <c r="BI75" s="210"/>
      <c r="BJ75" s="210"/>
      <c r="BK75" s="210"/>
      <c r="BL75" s="210"/>
      <c r="BM75" s="158"/>
      <c r="BN75" s="210"/>
      <c r="CD75" s="222"/>
      <c r="CF75" s="210"/>
      <c r="CG75" s="217"/>
      <c r="CN75" s="222"/>
      <c r="CO75" s="222"/>
      <c r="CP75" s="222"/>
      <c r="CQ75" s="222"/>
      <c r="CR75" s="222"/>
      <c r="CS75" s="222"/>
      <c r="CT75" s="222"/>
    </row>
    <row r="76" spans="1:98" s="204" customFormat="1">
      <c r="A76" s="99"/>
      <c r="B76" s="199"/>
      <c r="C76" s="199"/>
      <c r="D76" s="199"/>
      <c r="E76" s="199"/>
      <c r="F76" s="169"/>
      <c r="G76" s="169"/>
      <c r="H76" s="199"/>
      <c r="I76" s="199"/>
      <c r="J76" s="199"/>
      <c r="K76" s="199"/>
      <c r="L76" s="199"/>
      <c r="M76" s="199"/>
      <c r="N76" s="199"/>
      <c r="O76" s="199"/>
      <c r="P76" s="202">
        <f>P75*24</f>
        <v>0</v>
      </c>
      <c r="Q76" s="202">
        <f t="shared" ref="Q76:U76" si="1457">Q75*24</f>
        <v>0</v>
      </c>
      <c r="R76" s="202">
        <f t="shared" si="1457"/>
        <v>0</v>
      </c>
      <c r="S76" s="202">
        <f>S75*24</f>
        <v>0</v>
      </c>
      <c r="T76" s="202">
        <f>T75*24</f>
        <v>0</v>
      </c>
      <c r="U76" s="202">
        <f t="shared" si="1457"/>
        <v>0</v>
      </c>
      <c r="V76" s="237">
        <f>V75*24</f>
        <v>0</v>
      </c>
      <c r="W76" s="234"/>
      <c r="X76" s="237">
        <f>X75*24</f>
        <v>0</v>
      </c>
      <c r="Y76" s="239"/>
      <c r="Z76" s="228"/>
      <c r="AA76" s="239"/>
      <c r="AB76" s="199"/>
      <c r="AC76" s="69"/>
      <c r="AE76" s="225"/>
      <c r="AF76" s="225"/>
      <c r="AU76" s="240" t="s">
        <v>186</v>
      </c>
      <c r="AV76" s="242">
        <f>MINUTE(AW73)</f>
        <v>0</v>
      </c>
      <c r="AX76" s="210"/>
      <c r="AY76" s="210"/>
      <c r="AZ76" s="210"/>
      <c r="BA76" s="210"/>
      <c r="BB76" s="210"/>
      <c r="BC76" s="210"/>
      <c r="BD76" s="210"/>
      <c r="BE76" s="210"/>
      <c r="BF76" s="210"/>
      <c r="BG76" s="210"/>
      <c r="BH76" s="210"/>
      <c r="BI76" s="210"/>
      <c r="BJ76" s="210"/>
      <c r="BK76" s="210"/>
      <c r="BL76" s="210"/>
      <c r="BM76" s="158"/>
      <c r="BN76" s="210"/>
      <c r="CD76" s="69"/>
      <c r="CF76" s="210"/>
      <c r="CG76" s="217"/>
      <c r="CN76" s="69"/>
      <c r="CO76" s="69"/>
      <c r="CP76" s="69"/>
      <c r="CQ76" s="69"/>
      <c r="CR76" s="69"/>
      <c r="CS76" s="69"/>
      <c r="CT76" s="69"/>
    </row>
    <row r="77" spans="1:98" s="204" customFormat="1">
      <c r="A77" s="99"/>
      <c r="B77" s="199"/>
      <c r="C77" s="199"/>
      <c r="D77" s="199"/>
      <c r="E77" s="199"/>
      <c r="F77" s="169"/>
      <c r="G77" s="169"/>
      <c r="H77" s="199"/>
      <c r="I77" s="199"/>
      <c r="J77" s="199"/>
      <c r="K77" s="199"/>
      <c r="L77" s="228" t="s">
        <v>97</v>
      </c>
      <c r="M77" s="228"/>
      <c r="N77" s="228"/>
      <c r="O77" s="228"/>
      <c r="P77" s="100">
        <v>1</v>
      </c>
      <c r="Q77" s="100">
        <v>1.25</v>
      </c>
      <c r="R77" s="100">
        <v>1.5</v>
      </c>
      <c r="S77" s="100">
        <v>1.35</v>
      </c>
      <c r="T77" s="100">
        <v>1.6</v>
      </c>
      <c r="U77" s="100">
        <v>0.25</v>
      </c>
      <c r="V77" s="237" t="s">
        <v>93</v>
      </c>
      <c r="W77" s="234"/>
      <c r="X77" s="244" t="s">
        <v>75</v>
      </c>
      <c r="Y77" s="245"/>
      <c r="Z77" s="228"/>
      <c r="AA77" s="234"/>
      <c r="AB77" s="199"/>
      <c r="AC77" s="69"/>
      <c r="AE77" s="225"/>
      <c r="AF77" s="225"/>
      <c r="AU77" s="241"/>
      <c r="AV77" s="243"/>
      <c r="AX77" s="210"/>
      <c r="AY77" s="210"/>
      <c r="AZ77" s="210"/>
      <c r="BA77" s="210"/>
      <c r="BB77" s="210"/>
      <c r="BC77" s="210"/>
      <c r="BD77" s="210"/>
      <c r="BE77" s="210"/>
      <c r="BF77" s="210"/>
      <c r="BG77" s="210"/>
      <c r="BH77" s="210"/>
      <c r="BI77" s="210"/>
      <c r="BJ77" s="210"/>
      <c r="BK77" s="210"/>
      <c r="BL77" s="210"/>
      <c r="BM77" s="158"/>
      <c r="BN77" s="210"/>
      <c r="CD77" s="69"/>
      <c r="CF77" s="210"/>
      <c r="CG77" s="217"/>
      <c r="CN77" s="69"/>
      <c r="CO77" s="69"/>
      <c r="CP77" s="69"/>
      <c r="CQ77" s="69"/>
      <c r="CR77" s="69"/>
      <c r="CS77" s="69"/>
      <c r="CT77" s="69"/>
    </row>
    <row r="78" spans="1:98">
      <c r="L78" s="229" t="s">
        <v>239</v>
      </c>
      <c r="M78" s="229"/>
      <c r="N78" s="229"/>
      <c r="O78" s="229"/>
      <c r="P78" s="235">
        <f>CO69</f>
        <v>0</v>
      </c>
      <c r="Q78" s="236"/>
      <c r="R78" s="236"/>
      <c r="S78" s="236"/>
      <c r="T78" s="236"/>
      <c r="U78" s="236"/>
      <c r="V78" s="236"/>
      <c r="X78" s="237"/>
      <c r="Y78" s="234"/>
    </row>
    <row r="79" spans="1:98">
      <c r="A79" s="103">
        <f>AA2+1</f>
        <v>12</v>
      </c>
      <c r="P79" s="200"/>
      <c r="Q79" s="201"/>
      <c r="R79" s="201"/>
      <c r="S79" s="201"/>
      <c r="T79" s="201"/>
      <c r="U79" s="201"/>
      <c r="V79" s="201"/>
      <c r="X79" s="228" t="s">
        <v>196</v>
      </c>
      <c r="Y79" s="234"/>
    </row>
    <row r="80" spans="1:98">
      <c r="A80" s="103">
        <f>IF(A79&lt;13,A79,1)</f>
        <v>12</v>
      </c>
      <c r="P80" s="200"/>
      <c r="Q80" s="201"/>
      <c r="R80" s="201"/>
      <c r="S80" s="201"/>
      <c r="T80" s="201"/>
      <c r="U80" s="201"/>
      <c r="V80" s="201"/>
      <c r="X80" s="238">
        <f>AW71</f>
        <v>0</v>
      </c>
      <c r="Y80" s="234"/>
    </row>
    <row r="81" spans="1:25">
      <c r="A81" s="104">
        <f>DATE(Y$2,A80,1)</f>
        <v>45261</v>
      </c>
      <c r="P81" s="200"/>
      <c r="Q81" s="201"/>
      <c r="R81" s="201"/>
      <c r="S81" s="201"/>
      <c r="T81" s="201"/>
      <c r="U81" s="201"/>
      <c r="V81" s="201"/>
      <c r="X81" s="228" t="s">
        <v>197</v>
      </c>
      <c r="Y81" s="234"/>
    </row>
    <row r="82" spans="1:25">
      <c r="A82" s="104" t="str">
        <f>TEXT(YEAR(A81),"0000")&amp;TEXT(MONTH(A81),"00")</f>
        <v>202312</v>
      </c>
      <c r="P82" s="200"/>
      <c r="Q82" s="201"/>
      <c r="R82" s="201"/>
      <c r="S82" s="201"/>
      <c r="T82" s="201"/>
      <c r="U82" s="201"/>
      <c r="V82" s="201"/>
      <c r="X82" s="238">
        <f>BE73</f>
        <v>0</v>
      </c>
      <c r="Y82" s="234"/>
    </row>
    <row r="83" spans="1:25" ht="13.5" hidden="1" customHeight="1">
      <c r="P83" s="200"/>
      <c r="Q83" s="201"/>
      <c r="R83" s="201"/>
      <c r="S83" s="201"/>
      <c r="T83" s="201"/>
      <c r="U83" s="201"/>
      <c r="V83" s="201"/>
    </row>
    <row r="84" spans="1:25" ht="13.5" hidden="1" customHeight="1">
      <c r="P84" s="200"/>
      <c r="Q84" s="201"/>
      <c r="R84" s="201"/>
      <c r="S84" s="201"/>
      <c r="T84" s="201"/>
      <c r="U84" s="201"/>
      <c r="V84" s="201"/>
    </row>
    <row r="85" spans="1:25" ht="13.5" hidden="1" customHeight="1">
      <c r="A85" s="67" t="s">
        <v>188</v>
      </c>
      <c r="X85" s="228"/>
      <c r="Y85" s="234"/>
    </row>
    <row r="86" spans="1:25" ht="13.5" hidden="1" customHeight="1">
      <c r="A86" s="106" t="s">
        <v>191</v>
      </c>
      <c r="S86" s="107" t="s">
        <v>218</v>
      </c>
    </row>
    <row r="87" spans="1:25" ht="13.5" hidden="1" customHeight="1">
      <c r="A87" s="67" t="s">
        <v>192</v>
      </c>
    </row>
    <row r="88" spans="1:25" ht="13.5" hidden="1" customHeight="1">
      <c r="A88" s="67" t="s">
        <v>193</v>
      </c>
    </row>
    <row r="89" spans="1:25" ht="13.5" hidden="1" customHeight="1">
      <c r="A89" s="67" t="s">
        <v>194</v>
      </c>
    </row>
    <row r="90" spans="1:25" ht="13.5" hidden="1" customHeight="1">
      <c r="A90" s="67" t="s">
        <v>205</v>
      </c>
    </row>
    <row r="91" spans="1:25" ht="13.5" hidden="1" customHeight="1">
      <c r="B91" s="107" t="s">
        <v>219</v>
      </c>
    </row>
    <row r="92" spans="1:25" ht="13.5" hidden="1" customHeight="1">
      <c r="A92" s="67" t="s">
        <v>195</v>
      </c>
    </row>
    <row r="93" spans="1:25" ht="13.5" hidden="1" customHeight="1"/>
    <row r="94" spans="1:25" ht="13.5" hidden="1" customHeight="1">
      <c r="A94" s="108" t="s">
        <v>189</v>
      </c>
    </row>
    <row r="95" spans="1:25" ht="13.5" hidden="1" customHeight="1">
      <c r="A95" s="109" t="s">
        <v>87</v>
      </c>
      <c r="B95" s="67" t="s">
        <v>121</v>
      </c>
    </row>
    <row r="96" spans="1:25" ht="13.5" hidden="1" customHeight="1">
      <c r="A96" s="109" t="s">
        <v>87</v>
      </c>
      <c r="B96" s="67" t="s">
        <v>190</v>
      </c>
    </row>
    <row r="97" spans="1:98" ht="13.5" hidden="1" customHeight="1">
      <c r="A97" s="109" t="s">
        <v>87</v>
      </c>
      <c r="B97" s="67" t="s">
        <v>105</v>
      </c>
    </row>
    <row r="98" spans="1:98" ht="13.5" hidden="1" customHeight="1">
      <c r="A98" s="109" t="s">
        <v>87</v>
      </c>
      <c r="B98" s="101" t="s">
        <v>80</v>
      </c>
    </row>
    <row r="99" spans="1:98" ht="13.5" hidden="1" customHeight="1">
      <c r="A99" s="109" t="s">
        <v>87</v>
      </c>
      <c r="B99" s="101" t="s">
        <v>182</v>
      </c>
    </row>
    <row r="100" spans="1:98" s="218" customFormat="1" ht="13.5" hidden="1" customHeight="1">
      <c r="A100" s="109" t="s">
        <v>87</v>
      </c>
      <c r="B100" s="219" t="s">
        <v>85</v>
      </c>
      <c r="C100" s="110"/>
      <c r="D100" s="110"/>
      <c r="E100" s="110"/>
      <c r="F100" s="171"/>
      <c r="G100" s="171"/>
      <c r="H100" s="110"/>
      <c r="I100" s="110"/>
      <c r="J100" s="110"/>
      <c r="K100" s="110"/>
      <c r="L100" s="110"/>
      <c r="M100" s="111"/>
      <c r="N100" s="111"/>
      <c r="O100" s="111"/>
      <c r="P100" s="110"/>
      <c r="Q100" s="110"/>
      <c r="R100" s="110"/>
      <c r="S100" s="110"/>
      <c r="T100" s="110"/>
      <c r="U100" s="112"/>
      <c r="V100" s="219"/>
      <c r="W100" s="219"/>
      <c r="X100" s="219"/>
      <c r="Y100" s="219"/>
      <c r="Z100" s="219"/>
      <c r="AA100" s="219"/>
      <c r="AB100" s="219"/>
      <c r="AC100" s="219"/>
      <c r="AD100" s="216"/>
      <c r="AE100" s="59"/>
      <c r="AF100" s="60"/>
      <c r="AG100" s="216"/>
      <c r="AH100" s="216"/>
      <c r="AI100" s="216"/>
      <c r="AJ100" s="216"/>
      <c r="AK100" s="216"/>
      <c r="AL100" s="216"/>
      <c r="AM100" s="216"/>
      <c r="AN100" s="216"/>
      <c r="AO100" s="216"/>
      <c r="AP100" s="216"/>
      <c r="AQ100" s="216"/>
      <c r="AR100" s="216"/>
      <c r="AS100" s="216"/>
      <c r="AT100" s="216"/>
      <c r="AU100" s="204"/>
      <c r="AV100" s="206">
        <f>MINUTE(AV77)</f>
        <v>0</v>
      </c>
      <c r="AW100" s="208"/>
      <c r="AX100" s="216"/>
      <c r="AY100" s="216"/>
      <c r="AZ100" s="216"/>
      <c r="BA100" s="216"/>
      <c r="BB100" s="216"/>
      <c r="BC100" s="216"/>
      <c r="BD100" s="216"/>
      <c r="BE100" s="216"/>
      <c r="BF100" s="216"/>
      <c r="BG100" s="216"/>
      <c r="BH100" s="216"/>
      <c r="BI100" s="216"/>
      <c r="BJ100" s="216"/>
      <c r="BK100" s="216"/>
      <c r="BL100" s="216"/>
      <c r="BM100" s="159"/>
      <c r="BN100" s="216"/>
      <c r="BP100" s="207"/>
      <c r="BQ100" s="207"/>
      <c r="BR100" s="207"/>
      <c r="BS100" s="207"/>
      <c r="BT100" s="207"/>
      <c r="BU100" s="207"/>
      <c r="BV100" s="207"/>
      <c r="BW100" s="207"/>
      <c r="CB100" s="207"/>
      <c r="CD100" s="219"/>
      <c r="CF100" s="216"/>
      <c r="CG100" s="217"/>
      <c r="CN100" s="219"/>
      <c r="CO100" s="219"/>
      <c r="CP100" s="219"/>
      <c r="CQ100" s="219"/>
      <c r="CR100" s="219"/>
      <c r="CS100" s="219"/>
      <c r="CT100" s="219"/>
    </row>
    <row r="101" spans="1:98" s="218" customFormat="1" ht="13.5" hidden="1" customHeight="1">
      <c r="A101" s="109" t="s">
        <v>87</v>
      </c>
      <c r="B101" s="110" t="s">
        <v>88</v>
      </c>
      <c r="C101" s="110"/>
      <c r="D101" s="110"/>
      <c r="E101" s="110"/>
      <c r="F101" s="171"/>
      <c r="G101" s="171"/>
      <c r="H101" s="110"/>
      <c r="I101" s="110"/>
      <c r="J101" s="110"/>
      <c r="K101" s="110"/>
      <c r="L101" s="110"/>
      <c r="M101" s="111"/>
      <c r="N101" s="111"/>
      <c r="O101" s="111"/>
      <c r="P101" s="110"/>
      <c r="Q101" s="110"/>
      <c r="R101" s="110"/>
      <c r="S101" s="110"/>
      <c r="T101" s="110"/>
      <c r="U101" s="112"/>
      <c r="V101" s="219"/>
      <c r="W101" s="219"/>
      <c r="X101" s="219"/>
      <c r="Y101" s="219"/>
      <c r="Z101" s="219"/>
      <c r="AA101" s="219"/>
      <c r="AB101" s="219"/>
      <c r="AC101" s="219"/>
      <c r="AD101" s="216"/>
      <c r="AE101" s="59"/>
      <c r="AF101" s="60"/>
      <c r="AG101" s="216"/>
      <c r="AH101" s="216"/>
      <c r="AI101" s="216"/>
      <c r="AJ101" s="216"/>
      <c r="AK101" s="216"/>
      <c r="AL101" s="216"/>
      <c r="AM101" s="216"/>
      <c r="AN101" s="216"/>
      <c r="AO101" s="216"/>
      <c r="AP101" s="216"/>
      <c r="AQ101" s="216"/>
      <c r="AR101" s="216"/>
      <c r="AS101" s="216"/>
      <c r="AT101" s="216"/>
      <c r="AU101" s="204"/>
      <c r="AV101" s="207"/>
      <c r="AW101" s="208"/>
      <c r="AX101" s="216"/>
      <c r="AY101" s="216"/>
      <c r="AZ101" s="216"/>
      <c r="BA101" s="216"/>
      <c r="BB101" s="216"/>
      <c r="BC101" s="216"/>
      <c r="BD101" s="216"/>
      <c r="BE101" s="216"/>
      <c r="BF101" s="216"/>
      <c r="BG101" s="216"/>
      <c r="BH101" s="216"/>
      <c r="BI101" s="216"/>
      <c r="BJ101" s="216"/>
      <c r="BK101" s="216"/>
      <c r="BL101" s="216"/>
      <c r="BM101" s="159"/>
      <c r="BN101" s="216"/>
      <c r="BP101" s="207"/>
      <c r="BQ101" s="207"/>
      <c r="BR101" s="207"/>
      <c r="BS101" s="207"/>
      <c r="BT101" s="207"/>
      <c r="BU101" s="207"/>
      <c r="BV101" s="207"/>
      <c r="BW101" s="207"/>
      <c r="CB101" s="207"/>
      <c r="CD101" s="219"/>
      <c r="CF101" s="216"/>
      <c r="CG101" s="217"/>
      <c r="CN101" s="219"/>
      <c r="CO101" s="219"/>
      <c r="CP101" s="219"/>
      <c r="CQ101" s="219"/>
      <c r="CR101" s="219"/>
      <c r="CS101" s="219"/>
      <c r="CT101" s="219"/>
    </row>
    <row r="102" spans="1:98" s="218" customFormat="1" ht="13.5" hidden="1" customHeight="1">
      <c r="A102" s="109" t="s">
        <v>87</v>
      </c>
      <c r="B102" s="110" t="s">
        <v>89</v>
      </c>
      <c r="C102" s="110"/>
      <c r="D102" s="110"/>
      <c r="E102" s="110"/>
      <c r="F102" s="171"/>
      <c r="G102" s="171"/>
      <c r="H102" s="110"/>
      <c r="I102" s="110"/>
      <c r="J102" s="110"/>
      <c r="K102" s="110"/>
      <c r="L102" s="110"/>
      <c r="M102" s="111"/>
      <c r="N102" s="111"/>
      <c r="O102" s="111"/>
      <c r="P102" s="110"/>
      <c r="Q102" s="110"/>
      <c r="R102" s="110"/>
      <c r="S102" s="110"/>
      <c r="T102" s="110"/>
      <c r="U102" s="112"/>
      <c r="V102" s="219"/>
      <c r="W102" s="219"/>
      <c r="X102" s="219"/>
      <c r="Y102" s="219"/>
      <c r="Z102" s="219"/>
      <c r="AA102" s="219"/>
      <c r="AB102" s="219"/>
      <c r="AC102" s="219"/>
      <c r="AD102" s="216"/>
      <c r="AE102" s="59"/>
      <c r="AF102" s="60"/>
      <c r="AG102" s="216"/>
      <c r="AH102" s="216"/>
      <c r="AI102" s="216"/>
      <c r="AJ102" s="216"/>
      <c r="AK102" s="216"/>
      <c r="AL102" s="216"/>
      <c r="AM102" s="216"/>
      <c r="AN102" s="216"/>
      <c r="AO102" s="216"/>
      <c r="AP102" s="216"/>
      <c r="AQ102" s="216"/>
      <c r="AR102" s="216"/>
      <c r="AS102" s="216"/>
      <c r="AT102" s="216"/>
      <c r="AU102" s="208"/>
      <c r="AV102" s="216" t="e">
        <f>職員情報!T22*AU77-'１１月'!#REF!</f>
        <v>#REF!</v>
      </c>
      <c r="AW102" s="208"/>
      <c r="AX102" s="216"/>
      <c r="AY102" s="216"/>
      <c r="AZ102" s="216"/>
      <c r="BA102" s="216"/>
      <c r="BB102" s="216"/>
      <c r="BC102" s="216"/>
      <c r="BD102" s="216"/>
      <c r="BE102" s="216"/>
      <c r="BF102" s="216"/>
      <c r="BG102" s="216"/>
      <c r="BH102" s="216"/>
      <c r="BI102" s="216"/>
      <c r="BJ102" s="216"/>
      <c r="BK102" s="216"/>
      <c r="BL102" s="216"/>
      <c r="BM102" s="159"/>
      <c r="BN102" s="216"/>
      <c r="BP102" s="207"/>
      <c r="BQ102" s="207"/>
      <c r="BR102" s="207"/>
      <c r="BS102" s="207"/>
      <c r="BT102" s="207"/>
      <c r="BU102" s="207"/>
      <c r="BV102" s="207"/>
      <c r="BW102" s="207"/>
      <c r="CB102" s="207"/>
      <c r="CD102" s="219"/>
      <c r="CF102" s="216"/>
      <c r="CG102" s="217"/>
      <c r="CN102" s="219"/>
      <c r="CO102" s="219"/>
      <c r="CP102" s="219"/>
      <c r="CQ102" s="219"/>
      <c r="CR102" s="219"/>
      <c r="CS102" s="219"/>
      <c r="CT102" s="219"/>
    </row>
    <row r="103" spans="1:98" s="218" customFormat="1" ht="13.5" hidden="1" customHeight="1">
      <c r="A103" s="109" t="s">
        <v>87</v>
      </c>
      <c r="B103" s="110" t="s">
        <v>86</v>
      </c>
      <c r="C103" s="110"/>
      <c r="D103" s="110"/>
      <c r="E103" s="110"/>
      <c r="F103" s="171"/>
      <c r="G103" s="171"/>
      <c r="H103" s="110"/>
      <c r="I103" s="110"/>
      <c r="J103" s="110"/>
      <c r="K103" s="110"/>
      <c r="L103" s="110"/>
      <c r="M103" s="111"/>
      <c r="N103" s="111"/>
      <c r="O103" s="111"/>
      <c r="P103" s="110"/>
      <c r="Q103" s="110"/>
      <c r="R103" s="110"/>
      <c r="S103" s="110"/>
      <c r="T103" s="110"/>
      <c r="U103" s="112"/>
      <c r="V103" s="219"/>
      <c r="W103" s="219"/>
      <c r="X103" s="219"/>
      <c r="Y103" s="219"/>
      <c r="Z103" s="219"/>
      <c r="AA103" s="219"/>
      <c r="AB103" s="219"/>
      <c r="AC103" s="219"/>
      <c r="AD103" s="216"/>
      <c r="AE103" s="59"/>
      <c r="AF103" s="60"/>
      <c r="AG103" s="216"/>
      <c r="AH103" s="216"/>
      <c r="AI103" s="216"/>
      <c r="AJ103" s="216"/>
      <c r="AK103" s="216"/>
      <c r="AL103" s="216"/>
      <c r="AM103" s="216"/>
      <c r="AN103" s="216"/>
      <c r="AO103" s="216"/>
      <c r="AP103" s="216"/>
      <c r="AQ103" s="216"/>
      <c r="AR103" s="216"/>
      <c r="AS103" s="216"/>
      <c r="AT103" s="216"/>
      <c r="AU103" s="208"/>
      <c r="AV103" s="209"/>
      <c r="AW103" s="208"/>
      <c r="AX103" s="216"/>
      <c r="AY103" s="216"/>
      <c r="AZ103" s="216"/>
      <c r="BA103" s="216"/>
      <c r="BB103" s="216"/>
      <c r="BC103" s="216"/>
      <c r="BD103" s="216"/>
      <c r="BE103" s="216"/>
      <c r="BF103" s="216"/>
      <c r="BG103" s="216"/>
      <c r="BH103" s="216"/>
      <c r="BI103" s="216"/>
      <c r="BJ103" s="216"/>
      <c r="BK103" s="216"/>
      <c r="BL103" s="216"/>
      <c r="BM103" s="159"/>
      <c r="BN103" s="216"/>
      <c r="BP103" s="207"/>
      <c r="BQ103" s="207"/>
      <c r="BR103" s="207"/>
      <c r="BS103" s="207"/>
      <c r="BT103" s="207"/>
      <c r="BU103" s="207"/>
      <c r="BV103" s="207"/>
      <c r="BW103" s="207"/>
      <c r="CB103" s="207"/>
      <c r="CD103" s="219"/>
      <c r="CF103" s="216"/>
      <c r="CG103" s="217"/>
      <c r="CN103" s="219"/>
      <c r="CO103" s="219"/>
      <c r="CP103" s="219"/>
      <c r="CQ103" s="219"/>
      <c r="CR103" s="219"/>
      <c r="CS103" s="219"/>
      <c r="CT103" s="219"/>
    </row>
    <row r="104" spans="1:98" s="218" customFormat="1" ht="13.5" hidden="1" customHeight="1">
      <c r="A104" s="109" t="s">
        <v>87</v>
      </c>
      <c r="B104" s="110" t="s">
        <v>98</v>
      </c>
      <c r="C104" s="110"/>
      <c r="D104" s="110"/>
      <c r="E104" s="110"/>
      <c r="F104" s="171"/>
      <c r="G104" s="171"/>
      <c r="H104" s="110"/>
      <c r="I104" s="110"/>
      <c r="J104" s="110"/>
      <c r="K104" s="110"/>
      <c r="L104" s="110"/>
      <c r="M104" s="111"/>
      <c r="N104" s="111"/>
      <c r="O104" s="111"/>
      <c r="P104" s="110"/>
      <c r="Q104" s="110"/>
      <c r="R104" s="110"/>
      <c r="S104" s="110"/>
      <c r="T104" s="110"/>
      <c r="U104" s="112"/>
      <c r="V104" s="219"/>
      <c r="W104" s="219"/>
      <c r="X104" s="219"/>
      <c r="Y104" s="219"/>
      <c r="Z104" s="219"/>
      <c r="AA104" s="219"/>
      <c r="AB104" s="219"/>
      <c r="AC104" s="219"/>
      <c r="AD104" s="216"/>
      <c r="AE104" s="59"/>
      <c r="AF104" s="60"/>
      <c r="AG104" s="216"/>
      <c r="AH104" s="216"/>
      <c r="AI104" s="216"/>
      <c r="AJ104" s="216"/>
      <c r="AK104" s="216"/>
      <c r="AL104" s="216"/>
      <c r="AM104" s="216"/>
      <c r="AN104" s="216"/>
      <c r="AO104" s="216"/>
      <c r="AP104" s="216"/>
      <c r="AQ104" s="216"/>
      <c r="AR104" s="216"/>
      <c r="AS104" s="216"/>
      <c r="AT104" s="216"/>
      <c r="AU104" s="208"/>
      <c r="AV104" s="216"/>
      <c r="AW104" s="208"/>
      <c r="AX104" s="216"/>
      <c r="AY104" s="216"/>
      <c r="AZ104" s="216"/>
      <c r="BA104" s="216"/>
      <c r="BB104" s="216"/>
      <c r="BC104" s="216"/>
      <c r="BD104" s="216"/>
      <c r="BE104" s="216"/>
      <c r="BF104" s="216"/>
      <c r="BG104" s="216"/>
      <c r="BH104" s="216"/>
      <c r="BI104" s="216"/>
      <c r="BJ104" s="216"/>
      <c r="BK104" s="216"/>
      <c r="BL104" s="216"/>
      <c r="BM104" s="159"/>
      <c r="BN104" s="216"/>
      <c r="BP104" s="207"/>
      <c r="BQ104" s="207"/>
      <c r="BR104" s="207"/>
      <c r="BS104" s="207"/>
      <c r="BT104" s="207"/>
      <c r="BU104" s="207"/>
      <c r="BV104" s="207"/>
      <c r="BW104" s="207"/>
      <c r="CB104" s="207"/>
      <c r="CD104" s="219"/>
      <c r="CF104" s="216"/>
      <c r="CG104" s="217"/>
      <c r="CN104" s="219"/>
      <c r="CO104" s="219"/>
      <c r="CP104" s="219"/>
      <c r="CQ104" s="219"/>
      <c r="CR104" s="219"/>
      <c r="CS104" s="219"/>
      <c r="CT104" s="219"/>
    </row>
    <row r="105" spans="1:98" s="218" customFormat="1" ht="13.5" hidden="1" customHeight="1">
      <c r="A105" s="109" t="s">
        <v>87</v>
      </c>
      <c r="B105" s="113" t="s">
        <v>109</v>
      </c>
      <c r="C105" s="110"/>
      <c r="D105" s="110"/>
      <c r="E105" s="110"/>
      <c r="F105" s="171"/>
      <c r="G105" s="171"/>
      <c r="H105" s="110"/>
      <c r="I105" s="110"/>
      <c r="J105" s="110"/>
      <c r="K105" s="110"/>
      <c r="L105" s="110"/>
      <c r="M105" s="111"/>
      <c r="N105" s="111"/>
      <c r="O105" s="111"/>
      <c r="P105" s="110"/>
      <c r="Q105" s="110"/>
      <c r="R105" s="110"/>
      <c r="S105" s="110"/>
      <c r="T105" s="110"/>
      <c r="U105" s="112"/>
      <c r="V105" s="219"/>
      <c r="W105" s="219"/>
      <c r="X105" s="219"/>
      <c r="Y105" s="219"/>
      <c r="Z105" s="219"/>
      <c r="AA105" s="219"/>
      <c r="AB105" s="219"/>
      <c r="AC105" s="219"/>
      <c r="AD105" s="216"/>
      <c r="AE105" s="59"/>
      <c r="AF105" s="60"/>
      <c r="AG105" s="216"/>
      <c r="AH105" s="216"/>
      <c r="AI105" s="216"/>
      <c r="AJ105" s="216"/>
      <c r="AK105" s="216"/>
      <c r="AL105" s="216"/>
      <c r="AM105" s="216"/>
      <c r="AN105" s="216"/>
      <c r="AO105" s="216"/>
      <c r="AP105" s="216"/>
      <c r="AQ105" s="216"/>
      <c r="AR105" s="216"/>
      <c r="AS105" s="216"/>
      <c r="AT105" s="216"/>
      <c r="AU105" s="208"/>
      <c r="AV105" s="216"/>
      <c r="AW105" s="208"/>
      <c r="AX105" s="216"/>
      <c r="AY105" s="216"/>
      <c r="AZ105" s="216"/>
      <c r="BA105" s="216"/>
      <c r="BB105" s="216"/>
      <c r="BC105" s="216"/>
      <c r="BD105" s="216"/>
      <c r="BE105" s="216"/>
      <c r="BF105" s="216"/>
      <c r="BG105" s="216"/>
      <c r="BH105" s="216"/>
      <c r="BI105" s="216"/>
      <c r="BJ105" s="216"/>
      <c r="BK105" s="216"/>
      <c r="BL105" s="216"/>
      <c r="BM105" s="159"/>
      <c r="BN105" s="216"/>
      <c r="BP105" s="207"/>
      <c r="BQ105" s="207"/>
      <c r="BR105" s="207"/>
      <c r="BS105" s="207"/>
      <c r="BT105" s="207"/>
      <c r="BU105" s="207"/>
      <c r="BV105" s="207"/>
      <c r="BW105" s="207"/>
      <c r="CB105" s="207"/>
      <c r="CD105" s="219"/>
      <c r="CF105" s="216"/>
      <c r="CG105" s="217"/>
      <c r="CN105" s="219"/>
      <c r="CO105" s="219"/>
      <c r="CP105" s="219"/>
      <c r="CQ105" s="219"/>
      <c r="CR105" s="219"/>
      <c r="CS105" s="219"/>
      <c r="CT105" s="219"/>
    </row>
    <row r="106" spans="1:98" s="218" customFormat="1" ht="13.5" hidden="1" customHeight="1">
      <c r="A106" s="109" t="s">
        <v>87</v>
      </c>
      <c r="B106" s="219" t="s">
        <v>102</v>
      </c>
      <c r="C106" s="110"/>
      <c r="D106" s="110"/>
      <c r="E106" s="110"/>
      <c r="F106" s="171"/>
      <c r="G106" s="171"/>
      <c r="H106" s="110"/>
      <c r="I106" s="110"/>
      <c r="J106" s="110"/>
      <c r="K106" s="110"/>
      <c r="L106" s="110"/>
      <c r="M106" s="111"/>
      <c r="N106" s="111"/>
      <c r="O106" s="111"/>
      <c r="P106" s="110"/>
      <c r="Q106" s="110"/>
      <c r="R106" s="110"/>
      <c r="S106" s="110"/>
      <c r="T106" s="110"/>
      <c r="U106" s="112"/>
      <c r="V106" s="219"/>
      <c r="W106" s="219"/>
      <c r="X106" s="219"/>
      <c r="Y106" s="219"/>
      <c r="Z106" s="219"/>
      <c r="AA106" s="219"/>
      <c r="AB106" s="219"/>
      <c r="AC106" s="219"/>
      <c r="AD106" s="216"/>
      <c r="AE106" s="59"/>
      <c r="AF106" s="60"/>
      <c r="AG106" s="216"/>
      <c r="AH106" s="216"/>
      <c r="AI106" s="216"/>
      <c r="AJ106" s="216"/>
      <c r="AK106" s="216"/>
      <c r="AL106" s="216"/>
      <c r="AM106" s="216"/>
      <c r="AN106" s="216"/>
      <c r="AO106" s="216"/>
      <c r="AP106" s="216"/>
      <c r="AQ106" s="216"/>
      <c r="AR106" s="216"/>
      <c r="AS106" s="216"/>
      <c r="AT106" s="216"/>
      <c r="AU106" s="208"/>
      <c r="AV106" s="216"/>
      <c r="AW106" s="208"/>
      <c r="AX106" s="216"/>
      <c r="AY106" s="216"/>
      <c r="AZ106" s="216"/>
      <c r="BA106" s="216"/>
      <c r="BB106" s="216"/>
      <c r="BC106" s="216"/>
      <c r="BD106" s="216"/>
      <c r="BE106" s="216"/>
      <c r="BF106" s="216"/>
      <c r="BG106" s="216"/>
      <c r="BH106" s="216"/>
      <c r="BI106" s="216"/>
      <c r="BJ106" s="216"/>
      <c r="BK106" s="216"/>
      <c r="BL106" s="216"/>
      <c r="BM106" s="159"/>
      <c r="BN106" s="216"/>
      <c r="BP106" s="207"/>
      <c r="BQ106" s="207"/>
      <c r="BR106" s="207"/>
      <c r="BS106" s="207"/>
      <c r="BT106" s="207"/>
      <c r="BU106" s="207"/>
      <c r="BV106" s="207"/>
      <c r="BW106" s="207"/>
      <c r="CB106" s="207"/>
      <c r="CD106" s="219"/>
      <c r="CF106" s="216"/>
      <c r="CG106" s="217"/>
      <c r="CN106" s="219"/>
      <c r="CO106" s="219"/>
      <c r="CP106" s="219"/>
      <c r="CQ106" s="219"/>
      <c r="CR106" s="219"/>
      <c r="CS106" s="219"/>
      <c r="CT106" s="219"/>
    </row>
    <row r="107" spans="1:98" s="218" customFormat="1" ht="13.5" hidden="1" customHeight="1">
      <c r="A107" s="109" t="s">
        <v>87</v>
      </c>
      <c r="B107" s="107" t="s">
        <v>220</v>
      </c>
      <c r="C107" s="110"/>
      <c r="D107" s="110"/>
      <c r="E107" s="110"/>
      <c r="F107" s="171"/>
      <c r="G107" s="171"/>
      <c r="H107" s="110"/>
      <c r="I107" s="110"/>
      <c r="J107" s="110"/>
      <c r="K107" s="110"/>
      <c r="L107" s="110"/>
      <c r="M107" s="111"/>
      <c r="N107" s="111"/>
      <c r="O107" s="111"/>
      <c r="P107" s="110"/>
      <c r="Q107" s="110"/>
      <c r="R107" s="110"/>
      <c r="S107" s="110"/>
      <c r="T107" s="110"/>
      <c r="U107" s="112"/>
      <c r="V107" s="219"/>
      <c r="W107" s="219"/>
      <c r="X107" s="219"/>
      <c r="Y107" s="219"/>
      <c r="Z107" s="219"/>
      <c r="AA107" s="219"/>
      <c r="AB107" s="219"/>
      <c r="AC107" s="219"/>
      <c r="AD107" s="216"/>
      <c r="AE107" s="59"/>
      <c r="AF107" s="60"/>
      <c r="AG107" s="216"/>
      <c r="AH107" s="216"/>
      <c r="AI107" s="216"/>
      <c r="AJ107" s="216"/>
      <c r="AK107" s="216"/>
      <c r="AL107" s="216"/>
      <c r="AM107" s="216"/>
      <c r="AN107" s="216"/>
      <c r="AO107" s="216"/>
      <c r="AP107" s="216"/>
      <c r="AQ107" s="216"/>
      <c r="AR107" s="216"/>
      <c r="AS107" s="216"/>
      <c r="AT107" s="216"/>
      <c r="AU107" s="208"/>
      <c r="AV107" s="216"/>
      <c r="AW107" s="208"/>
      <c r="AX107" s="216"/>
      <c r="AY107" s="216"/>
      <c r="AZ107" s="216"/>
      <c r="BA107" s="216"/>
      <c r="BB107" s="216"/>
      <c r="BC107" s="216"/>
      <c r="BD107" s="216"/>
      <c r="BE107" s="216"/>
      <c r="BF107" s="216"/>
      <c r="BG107" s="216"/>
      <c r="BH107" s="216"/>
      <c r="BI107" s="216"/>
      <c r="BJ107" s="216"/>
      <c r="BK107" s="216"/>
      <c r="BL107" s="216"/>
      <c r="BM107" s="159"/>
      <c r="BN107" s="216"/>
      <c r="BP107" s="207"/>
      <c r="BQ107" s="207"/>
      <c r="BR107" s="207"/>
      <c r="BS107" s="207"/>
      <c r="BT107" s="207"/>
      <c r="BU107" s="207"/>
      <c r="BV107" s="207"/>
      <c r="BW107" s="207"/>
      <c r="CB107" s="207"/>
      <c r="CD107" s="219"/>
      <c r="CF107" s="216"/>
      <c r="CG107" s="217"/>
      <c r="CN107" s="219"/>
      <c r="CO107" s="219"/>
      <c r="CP107" s="219"/>
      <c r="CQ107" s="219"/>
      <c r="CR107" s="219"/>
      <c r="CS107" s="219"/>
      <c r="CT107" s="219"/>
    </row>
    <row r="108" spans="1:98" ht="13.5" hidden="1" customHeight="1"/>
    <row r="109" spans="1:98" ht="13.5" hidden="1" customHeight="1">
      <c r="A109" s="67" t="s">
        <v>124</v>
      </c>
    </row>
    <row r="110" spans="1:98" ht="13.5" hidden="1" customHeight="1">
      <c r="A110" s="109" t="s">
        <v>87</v>
      </c>
      <c r="B110" s="67" t="s">
        <v>118</v>
      </c>
    </row>
    <row r="111" spans="1:98" ht="13.5" hidden="1" customHeight="1">
      <c r="A111" s="109" t="s">
        <v>87</v>
      </c>
      <c r="B111" s="67" t="s">
        <v>119</v>
      </c>
    </row>
    <row r="112" spans="1:98" ht="13.5" hidden="1" customHeight="1">
      <c r="A112" s="109" t="s">
        <v>87</v>
      </c>
      <c r="B112" s="67" t="s">
        <v>120</v>
      </c>
    </row>
    <row r="113" spans="1:2" ht="13.5" hidden="1" customHeight="1">
      <c r="A113" s="109" t="s">
        <v>87</v>
      </c>
      <c r="B113" s="67" t="s">
        <v>122</v>
      </c>
    </row>
    <row r="114" spans="1:2" ht="13.5" hidden="1" customHeight="1">
      <c r="A114" s="109" t="s">
        <v>87</v>
      </c>
      <c r="B114" s="67" t="s">
        <v>123</v>
      </c>
    </row>
    <row r="115" spans="1:2" ht="13.5" hidden="1" customHeight="1">
      <c r="A115" s="114"/>
      <c r="B115" s="115"/>
    </row>
  </sheetData>
  <sheetProtection algorithmName="SHA-512" hashValue="/d0qGu5LkyTdPRPd5HNR0KxkVnmQ4f2lhJxzBxSLnUc55C62BqV75oWUetEaEQAMJwBi7/SSpTWoIifga025Zg==" saltValue="KctULZ+QWnREe7MshsgQNw=="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1799" priority="542" operator="equal">
      <formula>0</formula>
    </cfRule>
  </conditionalFormatting>
  <conditionalFormatting sqref="N9:N10">
    <cfRule type="expression" dxfId="1798" priority="541">
      <formula>"AE=1"</formula>
    </cfRule>
  </conditionalFormatting>
  <conditionalFormatting sqref="N11:N20 N23:N42 N45:N68">
    <cfRule type="expression" dxfId="1797" priority="540">
      <formula>"AE=1"</formula>
    </cfRule>
  </conditionalFormatting>
  <conditionalFormatting sqref="N69:N70">
    <cfRule type="expression" dxfId="1796" priority="539">
      <formula>"AE=1"</formula>
    </cfRule>
  </conditionalFormatting>
  <conditionalFormatting sqref="D9:D10">
    <cfRule type="expression" dxfId="1795" priority="538">
      <formula>OR($BP$9=1,$BO$9=2)</formula>
    </cfRule>
  </conditionalFormatting>
  <conditionalFormatting sqref="N21:N22">
    <cfRule type="expression" dxfId="1794" priority="537">
      <formula>"AE=1"</formula>
    </cfRule>
  </conditionalFormatting>
  <conditionalFormatting sqref="F7:G7">
    <cfRule type="cellIs" dxfId="1793" priority="536" operator="equal">
      <formula>0</formula>
    </cfRule>
  </conditionalFormatting>
  <conditionalFormatting sqref="D11:D12">
    <cfRule type="expression" dxfId="1792" priority="535">
      <formula>OR($BP$11=1,$BO$11=2)</formula>
    </cfRule>
  </conditionalFormatting>
  <conditionalFormatting sqref="F8">
    <cfRule type="cellIs" dxfId="1791" priority="534" operator="equal">
      <formula>0</formula>
    </cfRule>
  </conditionalFormatting>
  <conditionalFormatting sqref="H8 H5">
    <cfRule type="cellIs" dxfId="1790" priority="528" operator="equal">
      <formula>0</formula>
    </cfRule>
  </conditionalFormatting>
  <conditionalFormatting sqref="H7">
    <cfRule type="cellIs" dxfId="1789" priority="527" operator="equal">
      <formula>0</formula>
    </cfRule>
  </conditionalFormatting>
  <conditionalFormatting sqref="K7">
    <cfRule type="cellIs" dxfId="1788" priority="526" operator="equal">
      <formula>0</formula>
    </cfRule>
  </conditionalFormatting>
  <conditionalFormatting sqref="K5:L5">
    <cfRule type="cellIs" dxfId="1787" priority="533" operator="equal">
      <formula>0</formula>
    </cfRule>
  </conditionalFormatting>
  <conditionalFormatting sqref="I7">
    <cfRule type="cellIs" dxfId="1786" priority="531" operator="equal">
      <formula>0</formula>
    </cfRule>
  </conditionalFormatting>
  <conditionalFormatting sqref="I5:J5">
    <cfRule type="cellIs" dxfId="1785" priority="532" operator="equal">
      <formula>0</formula>
    </cfRule>
  </conditionalFormatting>
  <conditionalFormatting sqref="J8">
    <cfRule type="cellIs" dxfId="1784" priority="530" operator="equal">
      <formula>0</formula>
    </cfRule>
  </conditionalFormatting>
  <conditionalFormatting sqref="J7">
    <cfRule type="cellIs" dxfId="1783" priority="529" operator="equal">
      <formula>0</formula>
    </cfRule>
  </conditionalFormatting>
  <conditionalFormatting sqref="L7">
    <cfRule type="cellIs" dxfId="1782" priority="524" operator="equal">
      <formula>0</formula>
    </cfRule>
  </conditionalFormatting>
  <conditionalFormatting sqref="L8">
    <cfRule type="cellIs" dxfId="1781" priority="525" operator="equal">
      <formula>0</formula>
    </cfRule>
  </conditionalFormatting>
  <conditionalFormatting sqref="D15:D16">
    <cfRule type="expression" dxfId="1780" priority="523">
      <formula>OR($BP$15=1,$BO$15=2)</formula>
    </cfRule>
  </conditionalFormatting>
  <conditionalFormatting sqref="D17:D18">
    <cfRule type="expression" dxfId="1779" priority="522">
      <formula>OR($BP$17=1,$BO$17=2)</formula>
    </cfRule>
  </conditionalFormatting>
  <conditionalFormatting sqref="D31:D32">
    <cfRule type="expression" dxfId="1778" priority="521">
      <formula>OR($BP$31=1,$BO$31=2)</formula>
    </cfRule>
  </conditionalFormatting>
  <conditionalFormatting sqref="D33:D34">
    <cfRule type="expression" dxfId="1777" priority="520">
      <formula>OR($BP$33=1,$BO$33=2)</formula>
    </cfRule>
  </conditionalFormatting>
  <conditionalFormatting sqref="D57:D58">
    <cfRule type="expression" dxfId="1776" priority="519">
      <formula>OR($BP$57=1,$BO$57=2)</formula>
    </cfRule>
  </conditionalFormatting>
  <conditionalFormatting sqref="D59:D60">
    <cfRule type="expression" dxfId="1775" priority="518">
      <formula>OR($BP$59=1,$BO$59=2)</formula>
    </cfRule>
  </conditionalFormatting>
  <conditionalFormatting sqref="A65:B70">
    <cfRule type="expression" dxfId="1774" priority="543">
      <formula>MONTH($A65)&lt;&gt;$AA$2</formula>
    </cfRule>
  </conditionalFormatting>
  <conditionalFormatting sqref="E9:E10">
    <cfRule type="expression" dxfId="1773" priority="517">
      <formula>OR($BP$9=1,$BO$9=2)</formula>
    </cfRule>
  </conditionalFormatting>
  <conditionalFormatting sqref="E11:E12">
    <cfRule type="expression" dxfId="1772" priority="516">
      <formula>OR($BP$11=1,$BO$11=2)</formula>
    </cfRule>
  </conditionalFormatting>
  <conditionalFormatting sqref="E13:E14">
    <cfRule type="expression" dxfId="1771" priority="515">
      <formula>OR($BP$13=1,$BO$13=2)</formula>
    </cfRule>
  </conditionalFormatting>
  <conditionalFormatting sqref="E15:E16">
    <cfRule type="expression" dxfId="1770" priority="514">
      <formula>OR($BP$15=1,$BO$15=2)</formula>
    </cfRule>
  </conditionalFormatting>
  <conditionalFormatting sqref="E17:E18">
    <cfRule type="expression" dxfId="1769" priority="513">
      <formula>OR($BP$17=1,$BO$17=2)</formula>
    </cfRule>
  </conditionalFormatting>
  <conditionalFormatting sqref="E19:E20">
    <cfRule type="expression" dxfId="1768" priority="512">
      <formula>OR($BP$19=1,$BO$19=2)</formula>
    </cfRule>
  </conditionalFormatting>
  <conditionalFormatting sqref="E21:E22">
    <cfRule type="expression" dxfId="1767" priority="511">
      <formula>OR($BP$21=1,$BO$21=2)</formula>
    </cfRule>
  </conditionalFormatting>
  <conditionalFormatting sqref="E23:E24">
    <cfRule type="expression" dxfId="1766" priority="510">
      <formula>OR($BP$23=1,$BO$23=2)</formula>
    </cfRule>
  </conditionalFormatting>
  <conditionalFormatting sqref="E25:E26">
    <cfRule type="expression" dxfId="1765" priority="509">
      <formula>OR($BP$25=1,$BO$25=2)</formula>
    </cfRule>
  </conditionalFormatting>
  <conditionalFormatting sqref="E27:E28">
    <cfRule type="expression" dxfId="1764" priority="508">
      <formula>OR($BP$27=1,$BO$27=2)</formula>
    </cfRule>
  </conditionalFormatting>
  <conditionalFormatting sqref="E31:E32">
    <cfRule type="expression" dxfId="1763" priority="507">
      <formula>OR($BP$31=1,$BO$31=2)</formula>
    </cfRule>
  </conditionalFormatting>
  <conditionalFormatting sqref="E33:E34">
    <cfRule type="expression" dxfId="1762" priority="506">
      <formula>OR($BP$33=1,$BO$33=2)</formula>
    </cfRule>
  </conditionalFormatting>
  <conditionalFormatting sqref="E35:E36">
    <cfRule type="expression" dxfId="1761" priority="505">
      <formula>OR($BP$35=1,$BO$35=2)</formula>
    </cfRule>
  </conditionalFormatting>
  <conditionalFormatting sqref="E37:E38">
    <cfRule type="expression" dxfId="1760" priority="504">
      <formula>OR($BP$37=1,$BO$37=2)</formula>
    </cfRule>
  </conditionalFormatting>
  <conditionalFormatting sqref="E39:E40">
    <cfRule type="expression" dxfId="1759" priority="503">
      <formula>OR($BP$39=1,$BO$39=2)</formula>
    </cfRule>
  </conditionalFormatting>
  <conditionalFormatting sqref="E41:E42">
    <cfRule type="expression" dxfId="1758" priority="502">
      <formula>OR($BP$41=1,$BO$41=2)</formula>
    </cfRule>
  </conditionalFormatting>
  <conditionalFormatting sqref="E47:E48">
    <cfRule type="expression" dxfId="1757" priority="501">
      <formula>OR($BP$47=1,$BO$47=2)</formula>
    </cfRule>
  </conditionalFormatting>
  <conditionalFormatting sqref="E49:E50">
    <cfRule type="expression" dxfId="1756" priority="500">
      <formula>OR($BP$49=1,$BO$49=2)</formula>
    </cfRule>
  </conditionalFormatting>
  <conditionalFormatting sqref="E51:E52">
    <cfRule type="expression" dxfId="1755" priority="499">
      <formula>OR($BP$51=1,$BO$51=2)</formula>
    </cfRule>
  </conditionalFormatting>
  <conditionalFormatting sqref="E53:E54">
    <cfRule type="expression" dxfId="1754" priority="498">
      <formula>OR($BP$53=1,$BO$53=2)</formula>
    </cfRule>
  </conditionalFormatting>
  <conditionalFormatting sqref="E55:E56">
    <cfRule type="expression" dxfId="1753" priority="497">
      <formula>OR($BP$55=1,$BO$55=2)</formula>
    </cfRule>
  </conditionalFormatting>
  <conditionalFormatting sqref="E57:E58">
    <cfRule type="expression" dxfId="1752" priority="496">
      <formula>OR($BP$57=1,$BO$57=2)</formula>
    </cfRule>
  </conditionalFormatting>
  <conditionalFormatting sqref="E59:E60">
    <cfRule type="expression" dxfId="1751" priority="495">
      <formula>OR($BP$59=1,$BO$59=2)</formula>
    </cfRule>
  </conditionalFormatting>
  <conditionalFormatting sqref="E61:E62">
    <cfRule type="expression" dxfId="1750" priority="494">
      <formula>OR($BP$61=1,$BO$61=2)</formula>
    </cfRule>
  </conditionalFormatting>
  <conditionalFormatting sqref="E63:E64">
    <cfRule type="expression" dxfId="1749" priority="493">
      <formula>OR($BP$63=1,$BO$63=2)</formula>
    </cfRule>
  </conditionalFormatting>
  <conditionalFormatting sqref="E65:E66">
    <cfRule type="expression" dxfId="1748" priority="492">
      <formula>OR($BP$65=1,$BO$65=2)</formula>
    </cfRule>
  </conditionalFormatting>
  <conditionalFormatting sqref="E67:E68">
    <cfRule type="expression" dxfId="1747" priority="491">
      <formula>OR($BP$67=1,$BO$67=2)</formula>
    </cfRule>
  </conditionalFormatting>
  <conditionalFormatting sqref="E69:E70">
    <cfRule type="expression" dxfId="1746" priority="490">
      <formula>OR($BP$69=1,$BO$69=2)</formula>
    </cfRule>
  </conditionalFormatting>
  <conditionalFormatting sqref="C9">
    <cfRule type="expression" dxfId="1745" priority="489">
      <formula>OR($BP$9=1,$BO$9=2)</formula>
    </cfRule>
  </conditionalFormatting>
  <conditionalFormatting sqref="D19:D20">
    <cfRule type="expression" dxfId="1744" priority="488">
      <formula>OR($BP$19=1,$BO$19=2)</formula>
    </cfRule>
  </conditionalFormatting>
  <conditionalFormatting sqref="D51:D52">
    <cfRule type="expression" dxfId="1743" priority="487">
      <formula>OR($BP$51=1,$BO$51=2)</formula>
    </cfRule>
  </conditionalFormatting>
  <conditionalFormatting sqref="D67:D68">
    <cfRule type="expression" dxfId="1742" priority="486">
      <formula>OR($BP$67=1,$BO$67=2)</formula>
    </cfRule>
  </conditionalFormatting>
  <conditionalFormatting sqref="N43:N44">
    <cfRule type="expression" dxfId="1741" priority="485">
      <formula>"AE=1"</formula>
    </cfRule>
  </conditionalFormatting>
  <conditionalFormatting sqref="AB19:AB20">
    <cfRule type="expression" dxfId="1740" priority="544">
      <formula>AND(OR(L19&gt;0,#REF!&gt;0),CH19=1)</formula>
    </cfRule>
  </conditionalFormatting>
  <conditionalFormatting sqref="AA19:AA20">
    <cfRule type="expression" dxfId="1739" priority="545">
      <formula>AND(OR(K19&gt;0,#REF!&gt;0),#REF!=1)</formula>
    </cfRule>
  </conditionalFormatting>
  <conditionalFormatting sqref="D43:D44">
    <cfRule type="expression" dxfId="1738" priority="484">
      <formula>OR($BP$43=1,$BO$43=2)</formula>
    </cfRule>
  </conditionalFormatting>
  <conditionalFormatting sqref="D45:D46">
    <cfRule type="expression" dxfId="1737" priority="483">
      <formula>OR($BP$45=1,$BO$45=2)</formula>
    </cfRule>
  </conditionalFormatting>
  <conditionalFormatting sqref="D47:D48">
    <cfRule type="expression" dxfId="1736" priority="482">
      <formula>OR($BP$47=1,$BO$47=2)</formula>
    </cfRule>
  </conditionalFormatting>
  <conditionalFormatting sqref="D53:D54">
    <cfRule type="expression" dxfId="1735" priority="481">
      <formula>OR($BP$53=1,$BO$53=2)</formula>
    </cfRule>
  </conditionalFormatting>
  <conditionalFormatting sqref="D55:D56">
    <cfRule type="expression" dxfId="1734" priority="480">
      <formula>OR($BP$55=1,$BO$55=2)</formula>
    </cfRule>
  </conditionalFormatting>
  <conditionalFormatting sqref="D61:D62">
    <cfRule type="expression" dxfId="1733" priority="479">
      <formula>OR($BP$61=1,$BO$61=2)</formula>
    </cfRule>
  </conditionalFormatting>
  <conditionalFormatting sqref="E43:E44">
    <cfRule type="expression" dxfId="1732" priority="478">
      <formula>OR($BP$43=1,$BO$43=2)</formula>
    </cfRule>
  </conditionalFormatting>
  <conditionalFormatting sqref="E45:E46">
    <cfRule type="expression" dxfId="1731" priority="477">
      <formula>OR($BP$45=1,$BO$45=2)</formula>
    </cfRule>
  </conditionalFormatting>
  <conditionalFormatting sqref="C15">
    <cfRule type="expression" dxfId="1730" priority="476">
      <formula>OR($BP$15=1,$BO$15=2)</formula>
    </cfRule>
  </conditionalFormatting>
  <conditionalFormatting sqref="C16">
    <cfRule type="expression" dxfId="1729" priority="475">
      <formula>OR($BP$15=1,$BO$15=2)</formula>
    </cfRule>
  </conditionalFormatting>
  <conditionalFormatting sqref="C17">
    <cfRule type="expression" dxfId="1728" priority="474">
      <formula>OR($BP$17=1,$BO$17=2)</formula>
    </cfRule>
  </conditionalFormatting>
  <conditionalFormatting sqref="C18">
    <cfRule type="expression" dxfId="1727" priority="473">
      <formula>OR($BP$17=1,$BO$17=2)</formula>
    </cfRule>
  </conditionalFormatting>
  <conditionalFormatting sqref="C19">
    <cfRule type="expression" dxfId="1726" priority="472">
      <formula>OR($BP$19=1,$BO$19=2)</formula>
    </cfRule>
  </conditionalFormatting>
  <conditionalFormatting sqref="C20">
    <cfRule type="expression" dxfId="1725" priority="471">
      <formula>OR($BP$19=1,$BO$19=2)</formula>
    </cfRule>
  </conditionalFormatting>
  <conditionalFormatting sqref="C21">
    <cfRule type="expression" dxfId="1724" priority="470">
      <formula>OR($BP$21=1,$BO$21=2)</formula>
    </cfRule>
  </conditionalFormatting>
  <conditionalFormatting sqref="C22">
    <cfRule type="expression" dxfId="1723" priority="469">
      <formula>OR($BP$21=1,$BO$21=2)</formula>
    </cfRule>
  </conditionalFormatting>
  <conditionalFormatting sqref="C23">
    <cfRule type="expression" dxfId="1722" priority="468">
      <formula>OR($BP$23=1,$BO$23=2)</formula>
    </cfRule>
  </conditionalFormatting>
  <conditionalFormatting sqref="C24">
    <cfRule type="expression" dxfId="1721" priority="467">
      <formula>OR($BP$23=1,$BO$23=2)</formula>
    </cfRule>
  </conditionalFormatting>
  <conditionalFormatting sqref="C25">
    <cfRule type="expression" dxfId="1720" priority="466">
      <formula>OR($BP$25=1,$BO$25=2)</formula>
    </cfRule>
  </conditionalFormatting>
  <conditionalFormatting sqref="C26">
    <cfRule type="expression" dxfId="1719" priority="465">
      <formula>OR($BP$25=1,$BO$25=2)</formula>
    </cfRule>
  </conditionalFormatting>
  <conditionalFormatting sqref="C27">
    <cfRule type="expression" dxfId="1718" priority="464">
      <formula>OR($BP$27=1,$BO$27=2)</formula>
    </cfRule>
  </conditionalFormatting>
  <conditionalFormatting sqref="C28">
    <cfRule type="expression" dxfId="1717" priority="463">
      <formula>OR($BP$27=1,$BO$27=2)</formula>
    </cfRule>
  </conditionalFormatting>
  <conditionalFormatting sqref="C29">
    <cfRule type="expression" dxfId="1716" priority="462">
      <formula>OR($BP$29=1,$BO$29=2)</formula>
    </cfRule>
  </conditionalFormatting>
  <conditionalFormatting sqref="C30">
    <cfRule type="expression" dxfId="1715" priority="461">
      <formula>OR($BP$29=1,$BO$29=2)</formula>
    </cfRule>
  </conditionalFormatting>
  <conditionalFormatting sqref="C31">
    <cfRule type="expression" dxfId="1714" priority="460">
      <formula>OR($BP$31=1,$BO$31=2)</formula>
    </cfRule>
  </conditionalFormatting>
  <conditionalFormatting sqref="C32">
    <cfRule type="expression" dxfId="1713" priority="459">
      <formula>OR($BP$31=1,$BO$31=2)</formula>
    </cfRule>
  </conditionalFormatting>
  <conditionalFormatting sqref="C33">
    <cfRule type="expression" dxfId="1712" priority="458">
      <formula>OR($BP$33=1,$BO$33=2)</formula>
    </cfRule>
  </conditionalFormatting>
  <conditionalFormatting sqref="C34">
    <cfRule type="expression" dxfId="1711" priority="457">
      <formula>OR($BP$33=1,$BO$33=2)</formula>
    </cfRule>
  </conditionalFormatting>
  <conditionalFormatting sqref="C35">
    <cfRule type="expression" dxfId="1710" priority="456">
      <formula>OR($BP$35=1,$BO$35=2)</formula>
    </cfRule>
  </conditionalFormatting>
  <conditionalFormatting sqref="C36">
    <cfRule type="expression" dxfId="1709" priority="455">
      <formula>OR($BP$35=1,$BO$35=2)</formula>
    </cfRule>
  </conditionalFormatting>
  <conditionalFormatting sqref="C37">
    <cfRule type="expression" dxfId="1708" priority="454">
      <formula>OR($BP$37=1,$BO$37=2)</formula>
    </cfRule>
  </conditionalFormatting>
  <conditionalFormatting sqref="C38">
    <cfRule type="expression" dxfId="1707" priority="453">
      <formula>OR($BP$37=1,$BO$37=2)</formula>
    </cfRule>
  </conditionalFormatting>
  <conditionalFormatting sqref="C39">
    <cfRule type="expression" dxfId="1706" priority="452">
      <formula>OR($BP$39=1,$BO$39=2)</formula>
    </cfRule>
  </conditionalFormatting>
  <conditionalFormatting sqref="C40">
    <cfRule type="expression" dxfId="1705" priority="451">
      <formula>OR($BP$39=1,$BO$39=2)</formula>
    </cfRule>
  </conditionalFormatting>
  <conditionalFormatting sqref="C41">
    <cfRule type="expression" dxfId="1704" priority="450">
      <formula>OR($BP$41=1,$BO$41=2)</formula>
    </cfRule>
  </conditionalFormatting>
  <conditionalFormatting sqref="C42">
    <cfRule type="expression" dxfId="1703" priority="449">
      <formula>OR($BP$41=1,$BO$41=2)</formula>
    </cfRule>
  </conditionalFormatting>
  <conditionalFormatting sqref="C43">
    <cfRule type="expression" dxfId="1702" priority="448">
      <formula>OR($BP$43=1,$BO$43=2)</formula>
    </cfRule>
  </conditionalFormatting>
  <conditionalFormatting sqref="C44">
    <cfRule type="expression" dxfId="1701" priority="447">
      <formula>OR($BP$43=1,$BO$43=2)</formula>
    </cfRule>
  </conditionalFormatting>
  <conditionalFormatting sqref="C45">
    <cfRule type="expression" dxfId="1700" priority="446">
      <formula>OR($BP$45=1,$BO$45=2)</formula>
    </cfRule>
  </conditionalFormatting>
  <conditionalFormatting sqref="C46">
    <cfRule type="expression" dxfId="1699" priority="445">
      <formula>OR($BP$45=1,$BO$45=2)</formula>
    </cfRule>
  </conditionalFormatting>
  <conditionalFormatting sqref="C47">
    <cfRule type="expression" dxfId="1698" priority="444">
      <formula>OR($BP$47=1,$BO$47=2)</formula>
    </cfRule>
  </conditionalFormatting>
  <conditionalFormatting sqref="C48">
    <cfRule type="expression" dxfId="1697" priority="443">
      <formula>OR($BP$47=1,$BO$47=2)</formula>
    </cfRule>
  </conditionalFormatting>
  <conditionalFormatting sqref="C49">
    <cfRule type="expression" dxfId="1696" priority="442">
      <formula>OR($BP$49=1,$BO$49=2)</formula>
    </cfRule>
  </conditionalFormatting>
  <conditionalFormatting sqref="C50">
    <cfRule type="expression" dxfId="1695" priority="441">
      <formula>OR($BP$49=1,$BO$49=2)</formula>
    </cfRule>
  </conditionalFormatting>
  <conditionalFormatting sqref="C51">
    <cfRule type="expression" dxfId="1694" priority="440">
      <formula>OR($BP$51=1,$BO$51=2)</formula>
    </cfRule>
  </conditionalFormatting>
  <conditionalFormatting sqref="C52">
    <cfRule type="expression" dxfId="1693" priority="439">
      <formula>OR($BP$51=1,$BO$51=2)</formula>
    </cfRule>
  </conditionalFormatting>
  <conditionalFormatting sqref="C53">
    <cfRule type="expression" dxfId="1692" priority="438">
      <formula>OR($BP$53=1,$BO$53=2)</formula>
    </cfRule>
  </conditionalFormatting>
  <conditionalFormatting sqref="C54">
    <cfRule type="expression" dxfId="1691" priority="437">
      <formula>OR($BP$53=1,$BO$53=2)</formula>
    </cfRule>
  </conditionalFormatting>
  <conditionalFormatting sqref="C55">
    <cfRule type="expression" dxfId="1690" priority="436">
      <formula>OR($BP$55=1,$BO$55=2)</formula>
    </cfRule>
  </conditionalFormatting>
  <conditionalFormatting sqref="C56">
    <cfRule type="expression" dxfId="1689" priority="435">
      <formula>OR($BP$55=1,$BO$55=2)</formula>
    </cfRule>
  </conditionalFormatting>
  <conditionalFormatting sqref="C57">
    <cfRule type="expression" dxfId="1688" priority="434">
      <formula>OR($BP$57=1,$BO$57=2)</formula>
    </cfRule>
  </conditionalFormatting>
  <conditionalFormatting sqref="C58">
    <cfRule type="expression" dxfId="1687" priority="433">
      <formula>OR($BP$57=1,$BO$57=2)</formula>
    </cfRule>
  </conditionalFormatting>
  <conditionalFormatting sqref="C59">
    <cfRule type="expression" dxfId="1686" priority="432">
      <formula>OR($BP$59=1,$BO$59=2)</formula>
    </cfRule>
  </conditionalFormatting>
  <conditionalFormatting sqref="C60">
    <cfRule type="expression" dxfId="1685" priority="431">
      <formula>OR($BP$59=1,$BO$59=2)</formula>
    </cfRule>
  </conditionalFormatting>
  <conditionalFormatting sqref="C61">
    <cfRule type="expression" dxfId="1684" priority="430">
      <formula>OR($BP$61=1,$BO$61=2)</formula>
    </cfRule>
  </conditionalFormatting>
  <conditionalFormatting sqref="C62">
    <cfRule type="expression" dxfId="1683" priority="429">
      <formula>OR($BP$61=1,$BO$61=2)</formula>
    </cfRule>
  </conditionalFormatting>
  <conditionalFormatting sqref="C63">
    <cfRule type="expression" dxfId="1682" priority="428">
      <formula>OR($BP$63=1,$BO$63=2)</formula>
    </cfRule>
  </conditionalFormatting>
  <conditionalFormatting sqref="C64">
    <cfRule type="expression" dxfId="1681" priority="427">
      <formula>OR($BP$63=1,$BO$63=2)</formula>
    </cfRule>
  </conditionalFormatting>
  <conditionalFormatting sqref="C65">
    <cfRule type="expression" dxfId="1680" priority="406">
      <formula>MONTH($A65)&lt;&gt;$AA$2</formula>
    </cfRule>
    <cfRule type="expression" dxfId="1679" priority="426">
      <formula>OR($BP$65=1,$BO$65=2)</formula>
    </cfRule>
  </conditionalFormatting>
  <conditionalFormatting sqref="C66">
    <cfRule type="expression" dxfId="1678" priority="425">
      <formula>OR($BP$65=1,$BO$65=2)</formula>
    </cfRule>
  </conditionalFormatting>
  <conditionalFormatting sqref="C67">
    <cfRule type="expression" dxfId="1677" priority="404">
      <formula>MONTH($A67)&lt;&gt;$AA$2</formula>
    </cfRule>
    <cfRule type="expression" dxfId="1676" priority="424">
      <formula>OR($BP$67=1,$BO$67=2)</formula>
    </cfRule>
  </conditionalFormatting>
  <conditionalFormatting sqref="C68">
    <cfRule type="expression" dxfId="1675" priority="423">
      <formula>OR($BP$67=1,$BO$67=2)</formula>
    </cfRule>
  </conditionalFormatting>
  <conditionalFormatting sqref="D13:D14">
    <cfRule type="expression" dxfId="1674" priority="422">
      <formula>OR($BP$13=1,$BO$13=2)</formula>
    </cfRule>
  </conditionalFormatting>
  <conditionalFormatting sqref="C11">
    <cfRule type="expression" dxfId="1673" priority="421">
      <formula>OR($BP$11=1,$BO$11=2)</formula>
    </cfRule>
  </conditionalFormatting>
  <conditionalFormatting sqref="D25:D26">
    <cfRule type="expression" dxfId="1672" priority="420">
      <formula>OR($BP$25=1,$BO$25=2)</formula>
    </cfRule>
  </conditionalFormatting>
  <conditionalFormatting sqref="D29:D30">
    <cfRule type="expression" dxfId="1671" priority="419">
      <formula>OR($BP$29=1,$BO$29=2)</formula>
    </cfRule>
  </conditionalFormatting>
  <conditionalFormatting sqref="E29:E30">
    <cfRule type="expression" dxfId="1670" priority="418">
      <formula>OR($BP$29=1,$BO$29=2)</formula>
    </cfRule>
  </conditionalFormatting>
  <conditionalFormatting sqref="D49:D50">
    <cfRule type="expression" dxfId="1669" priority="417">
      <formula>OR($BP$49=1,$BO$49=2)</formula>
    </cfRule>
  </conditionalFormatting>
  <conditionalFormatting sqref="D63:D64">
    <cfRule type="expression" dxfId="1668" priority="416">
      <formula>OR($BP$63=1,$BO$63=2)</formula>
    </cfRule>
  </conditionalFormatting>
  <conditionalFormatting sqref="D69:D70">
    <cfRule type="expression" dxfId="1667" priority="415">
      <formula>OR($BP$69=1,$BO$69=2)</formula>
    </cfRule>
  </conditionalFormatting>
  <conditionalFormatting sqref="C69">
    <cfRule type="expression" dxfId="1666" priority="402">
      <formula>MONTH($A69)&lt;&gt;$AA$2</formula>
    </cfRule>
    <cfRule type="expression" dxfId="1665" priority="414">
      <formula>OR($BP$69=1,$BO$69=2)</formula>
    </cfRule>
  </conditionalFormatting>
  <conditionalFormatting sqref="C70">
    <cfRule type="expression" dxfId="1664" priority="413">
      <formula>OR($BP$69=1,$BO$69=2)</formula>
    </cfRule>
  </conditionalFormatting>
  <conditionalFormatting sqref="C12">
    <cfRule type="expression" dxfId="1663" priority="412">
      <formula>OR($BP$11=1,$BO$11=2)</formula>
    </cfRule>
  </conditionalFormatting>
  <conditionalFormatting sqref="D65:D66">
    <cfRule type="expression" dxfId="1662" priority="411">
      <formula>OR($BP$65=1,$BO$65=2)</formula>
    </cfRule>
  </conditionalFormatting>
  <conditionalFormatting sqref="C10">
    <cfRule type="expression" dxfId="1661" priority="410">
      <formula>OR($BP$9=1,$BO$9=2)</formula>
    </cfRule>
  </conditionalFormatting>
  <conditionalFormatting sqref="D27:D28">
    <cfRule type="expression" dxfId="1660" priority="409">
      <formula>OR($BP$27=1,$BO$27=2)</formula>
    </cfRule>
  </conditionalFormatting>
  <conditionalFormatting sqref="D21:D22">
    <cfRule type="expression" dxfId="1659" priority="408">
      <formula>OR($BP$21=1,$BO$21=2)</formula>
    </cfRule>
  </conditionalFormatting>
  <conditionalFormatting sqref="D23:D24">
    <cfRule type="expression" dxfId="1658" priority="407">
      <formula>OR($BP$23=1,$BO$23=2)</formula>
    </cfRule>
  </conditionalFormatting>
  <conditionalFormatting sqref="V19:Z20">
    <cfRule type="expression" dxfId="1657" priority="546">
      <formula>AND(OR(F19&gt;0,#REF!&gt;0),CC19=1)</formula>
    </cfRule>
  </conditionalFormatting>
  <conditionalFormatting sqref="M65:N66">
    <cfRule type="expression" dxfId="1656" priority="400">
      <formula>MONTH($A65)&lt;&gt;$AA$2</formula>
    </cfRule>
  </conditionalFormatting>
  <conditionalFormatting sqref="M67:N68">
    <cfRule type="expression" dxfId="1655" priority="399">
      <formula>MONTH($A67)&lt;&gt;$AA$2</formula>
    </cfRule>
  </conditionalFormatting>
  <conditionalFormatting sqref="M69:N70">
    <cfRule type="expression" dxfId="1654" priority="398">
      <formula>MONTH($A69)&lt;&gt;$AA$2</formula>
    </cfRule>
  </conditionalFormatting>
  <conditionalFormatting sqref="C69:E69">
    <cfRule type="expression" dxfId="1653" priority="397">
      <formula>MONTH($A69)&lt;&gt;$AA$2</formula>
    </cfRule>
  </conditionalFormatting>
  <conditionalFormatting sqref="C65:E65">
    <cfRule type="expression" dxfId="1652" priority="395">
      <formula>MONTH($A65)&lt;&gt;$AA$2</formula>
    </cfRule>
  </conditionalFormatting>
  <conditionalFormatting sqref="C67:E67">
    <cfRule type="expression" dxfId="1651" priority="396">
      <formula>MONTH($A67)&lt;&gt;$AA$2</formula>
    </cfRule>
  </conditionalFormatting>
  <conditionalFormatting sqref="C68:E68">
    <cfRule type="expression" dxfId="1650" priority="403">
      <formula>MONTH($A67)&lt;&gt;$AA$2</formula>
    </cfRule>
  </conditionalFormatting>
  <conditionalFormatting sqref="C70:E70">
    <cfRule type="expression" dxfId="1649" priority="401">
      <formula>MONTH($A69)&lt;&gt;$AA$2</formula>
    </cfRule>
  </conditionalFormatting>
  <conditionalFormatting sqref="C66:E66">
    <cfRule type="expression" dxfId="1648" priority="405">
      <formula>MONTH($A65)&lt;&gt;$AA$2</formula>
    </cfRule>
  </conditionalFormatting>
  <conditionalFormatting sqref="C13">
    <cfRule type="expression" dxfId="1647" priority="394">
      <formula>OR($BP$13=1,$BO$13=2)</formula>
    </cfRule>
  </conditionalFormatting>
  <conditionalFormatting sqref="C14">
    <cfRule type="expression" dxfId="1646" priority="393">
      <formula>OR($BP$13=1,$BO$13=2)</formula>
    </cfRule>
  </conditionalFormatting>
  <conditionalFormatting sqref="J65">
    <cfRule type="expression" dxfId="1645" priority="392">
      <formula>MONTH($A65)&lt;&gt;$AA$2</formula>
    </cfRule>
  </conditionalFormatting>
  <conditionalFormatting sqref="J66">
    <cfRule type="expression" dxfId="1644" priority="391">
      <formula>MONTH($A65)&lt;&gt;$AA$2</formula>
    </cfRule>
  </conditionalFormatting>
  <conditionalFormatting sqref="L65">
    <cfRule type="expression" dxfId="1643" priority="390">
      <formula>MONTH($A65)&lt;&gt;$AA$2</formula>
    </cfRule>
  </conditionalFormatting>
  <conditionalFormatting sqref="L66">
    <cfRule type="expression" dxfId="1642" priority="389">
      <formula>MONTH($A65)&lt;&gt;$AA$2</formula>
    </cfRule>
  </conditionalFormatting>
  <conditionalFormatting sqref="J67">
    <cfRule type="expression" dxfId="1641" priority="388">
      <formula>MONTH($A67)&lt;&gt;$AA$2</formula>
    </cfRule>
  </conditionalFormatting>
  <conditionalFormatting sqref="J68">
    <cfRule type="expression" dxfId="1640" priority="387">
      <formula>MONTH($A67)&lt;&gt;$AA$2</formula>
    </cfRule>
  </conditionalFormatting>
  <conditionalFormatting sqref="L67">
    <cfRule type="expression" dxfId="1639" priority="386">
      <formula>MONTH($A67)&lt;&gt;$AA$2</formula>
    </cfRule>
  </conditionalFormatting>
  <conditionalFormatting sqref="L68">
    <cfRule type="expression" dxfId="1638" priority="385">
      <formula>MONTH($A67)&lt;&gt;$AA$2</formula>
    </cfRule>
  </conditionalFormatting>
  <conditionalFormatting sqref="J69">
    <cfRule type="expression" dxfId="1637" priority="384">
      <formula>MONTH($A69)&lt;&gt;$AA$2</formula>
    </cfRule>
  </conditionalFormatting>
  <conditionalFormatting sqref="J70">
    <cfRule type="expression" dxfId="1636" priority="383">
      <formula>MONTH($A69)&lt;&gt;$AA$2</formula>
    </cfRule>
  </conditionalFormatting>
  <conditionalFormatting sqref="L69">
    <cfRule type="expression" dxfId="1635" priority="382">
      <formula>MONTH($A69)&lt;&gt;$AA$2</formula>
    </cfRule>
  </conditionalFormatting>
  <conditionalFormatting sqref="L70">
    <cfRule type="expression" dxfId="1634" priority="381">
      <formula>MONTH($A69)&lt;&gt;$AA$2</formula>
    </cfRule>
  </conditionalFormatting>
  <conditionalFormatting sqref="D35:D36">
    <cfRule type="expression" dxfId="1633" priority="380">
      <formula>OR($BP$35=1,$BO$35=2)</formula>
    </cfRule>
  </conditionalFormatting>
  <conditionalFormatting sqref="D37:D38">
    <cfRule type="expression" dxfId="1632" priority="379">
      <formula>OR($BP$37=1,$BO$37=2)</formula>
    </cfRule>
  </conditionalFormatting>
  <conditionalFormatting sqref="D39:D40">
    <cfRule type="expression" dxfId="1631" priority="378">
      <formula>OR($BP$39=1,$BO$39=2)</formula>
    </cfRule>
  </conditionalFormatting>
  <conditionalFormatting sqref="D41:D42">
    <cfRule type="expression" dxfId="1630" priority="377">
      <formula>OR($BP$41=1,$BO$41=2)</formula>
    </cfRule>
  </conditionalFormatting>
  <conditionalFormatting sqref="AB9:AB10">
    <cfRule type="expression" dxfId="1629" priority="374">
      <formula>AND(OR(L9&gt;0,#REF!&gt;0),CH9=1)</formula>
    </cfRule>
  </conditionalFormatting>
  <conditionalFormatting sqref="AA9:AA10">
    <cfRule type="expression" dxfId="1628" priority="375">
      <formula>AND(OR(K9&gt;0,#REF!&gt;0),#REF!=1)</formula>
    </cfRule>
  </conditionalFormatting>
  <conditionalFormatting sqref="V9:Z10">
    <cfRule type="expression" dxfId="1627" priority="376">
      <formula>AND(OR(F9&gt;0,#REF!&gt;0),CC9=1)</formula>
    </cfRule>
  </conditionalFormatting>
  <conditionalFormatting sqref="AB11:AB12">
    <cfRule type="expression" dxfId="1626" priority="371">
      <formula>AND(OR(L11&gt;0,#REF!&gt;0),CH11=1)</formula>
    </cfRule>
  </conditionalFormatting>
  <conditionalFormatting sqref="AA11:AA12">
    <cfRule type="expression" dxfId="1625" priority="372">
      <formula>AND(OR(K11&gt;0,#REF!&gt;0),#REF!=1)</formula>
    </cfRule>
  </conditionalFormatting>
  <conditionalFormatting sqref="V11:Z12">
    <cfRule type="expression" dxfId="1624" priority="373">
      <formula>AND(OR(F11&gt;0,#REF!&gt;0),CC11=1)</formula>
    </cfRule>
  </conditionalFormatting>
  <conditionalFormatting sqref="AB13:AB14">
    <cfRule type="expression" dxfId="1623" priority="368">
      <formula>AND(OR(L13&gt;0,#REF!&gt;0),CH13=1)</formula>
    </cfRule>
  </conditionalFormatting>
  <conditionalFormatting sqref="AA13:AA14">
    <cfRule type="expression" dxfId="1622" priority="369">
      <formula>AND(OR(K13&gt;0,#REF!&gt;0),#REF!=1)</formula>
    </cfRule>
  </conditionalFormatting>
  <conditionalFormatting sqref="V13:Z14">
    <cfRule type="expression" dxfId="1621" priority="370">
      <formula>AND(OR(F13&gt;0,#REF!&gt;0),CC13=1)</formula>
    </cfRule>
  </conditionalFormatting>
  <conditionalFormatting sqref="AB15:AB16">
    <cfRule type="expression" dxfId="1620" priority="365">
      <formula>AND(OR(L15&gt;0,#REF!&gt;0),CH15=1)</formula>
    </cfRule>
  </conditionalFormatting>
  <conditionalFormatting sqref="AA15:AA16">
    <cfRule type="expression" dxfId="1619" priority="366">
      <formula>AND(OR(K15&gt;0,#REF!&gt;0),#REF!=1)</formula>
    </cfRule>
  </conditionalFormatting>
  <conditionalFormatting sqref="V15:Z16">
    <cfRule type="expression" dxfId="1618" priority="367">
      <formula>AND(OR(F15&gt;0,#REF!&gt;0),CC15=1)</formula>
    </cfRule>
  </conditionalFormatting>
  <conditionalFormatting sqref="AB17:AB18">
    <cfRule type="expression" dxfId="1617" priority="362">
      <formula>AND(OR(L17&gt;0,#REF!&gt;0),CH17=1)</formula>
    </cfRule>
  </conditionalFormatting>
  <conditionalFormatting sqref="AA17:AA18">
    <cfRule type="expression" dxfId="1616" priority="363">
      <formula>AND(OR(K17&gt;0,#REF!&gt;0),#REF!=1)</formula>
    </cfRule>
  </conditionalFormatting>
  <conditionalFormatting sqref="V17:Z18">
    <cfRule type="expression" dxfId="1615" priority="364">
      <formula>AND(OR(F17&gt;0,#REF!&gt;0),CC17=1)</formula>
    </cfRule>
  </conditionalFormatting>
  <conditionalFormatting sqref="AB21:AB22">
    <cfRule type="expression" dxfId="1614" priority="359">
      <formula>AND(OR(L21&gt;0,#REF!&gt;0),CH21=1)</formula>
    </cfRule>
  </conditionalFormatting>
  <conditionalFormatting sqref="AA21:AA22">
    <cfRule type="expression" dxfId="1613" priority="360">
      <formula>AND(OR(K21&gt;0,#REF!&gt;0),#REF!=1)</formula>
    </cfRule>
  </conditionalFormatting>
  <conditionalFormatting sqref="V21:Z22">
    <cfRule type="expression" dxfId="1612" priority="361">
      <formula>AND(OR(F21&gt;0,#REF!&gt;0),CC21=1)</formula>
    </cfRule>
  </conditionalFormatting>
  <conditionalFormatting sqref="AB23:AB24">
    <cfRule type="expression" dxfId="1611" priority="356">
      <formula>AND(OR(L23&gt;0,#REF!&gt;0),CH23=1)</formula>
    </cfRule>
  </conditionalFormatting>
  <conditionalFormatting sqref="AA23:AA24">
    <cfRule type="expression" dxfId="1610" priority="357">
      <formula>AND(OR(K23&gt;0,#REF!&gt;0),#REF!=1)</formula>
    </cfRule>
  </conditionalFormatting>
  <conditionalFormatting sqref="V23:Z24">
    <cfRule type="expression" dxfId="1609" priority="358">
      <formula>AND(OR(F23&gt;0,#REF!&gt;0),CC23=1)</formula>
    </cfRule>
  </conditionalFormatting>
  <conditionalFormatting sqref="AB25:AB26">
    <cfRule type="expression" dxfId="1608" priority="353">
      <formula>AND(OR(L25&gt;0,#REF!&gt;0),CH25=1)</formula>
    </cfRule>
  </conditionalFormatting>
  <conditionalFormatting sqref="AA25:AA26">
    <cfRule type="expression" dxfId="1607" priority="354">
      <formula>AND(OR(K25&gt;0,#REF!&gt;0),#REF!=1)</formula>
    </cfRule>
  </conditionalFormatting>
  <conditionalFormatting sqref="V25:Z26">
    <cfRule type="expression" dxfId="1606" priority="355">
      <formula>AND(OR(F25&gt;0,#REF!&gt;0),CC25=1)</formula>
    </cfRule>
  </conditionalFormatting>
  <conditionalFormatting sqref="AB27:AB28">
    <cfRule type="expression" dxfId="1605" priority="350">
      <formula>AND(OR(L27&gt;0,#REF!&gt;0),CH27=1)</formula>
    </cfRule>
  </conditionalFormatting>
  <conditionalFormatting sqref="AA27:AA28">
    <cfRule type="expression" dxfId="1604" priority="351">
      <formula>AND(OR(K27&gt;0,#REF!&gt;0),#REF!=1)</formula>
    </cfRule>
  </conditionalFormatting>
  <conditionalFormatting sqref="V27:Z28">
    <cfRule type="expression" dxfId="1603" priority="352">
      <formula>AND(OR(F27&gt;0,#REF!&gt;0),CC27=1)</formula>
    </cfRule>
  </conditionalFormatting>
  <conditionalFormatting sqref="AB29:AB30">
    <cfRule type="expression" dxfId="1602" priority="347">
      <formula>AND(OR(L29&gt;0,#REF!&gt;0),CH29=1)</formula>
    </cfRule>
  </conditionalFormatting>
  <conditionalFormatting sqref="AA29:AA30">
    <cfRule type="expression" dxfId="1601" priority="348">
      <formula>AND(OR(K29&gt;0,#REF!&gt;0),#REF!=1)</formula>
    </cfRule>
  </conditionalFormatting>
  <conditionalFormatting sqref="V29:Z30">
    <cfRule type="expression" dxfId="1600" priority="349">
      <formula>AND(OR(F29&gt;0,#REF!&gt;0),CC29=1)</formula>
    </cfRule>
  </conditionalFormatting>
  <conditionalFormatting sqref="AB31:AB32">
    <cfRule type="expression" dxfId="1599" priority="344">
      <formula>AND(OR(L31&gt;0,#REF!&gt;0),CH31=1)</formula>
    </cfRule>
  </conditionalFormatting>
  <conditionalFormatting sqref="AA31:AA32">
    <cfRule type="expression" dxfId="1598" priority="345">
      <formula>AND(OR(K31&gt;0,#REF!&gt;0),#REF!=1)</formula>
    </cfRule>
  </conditionalFormatting>
  <conditionalFormatting sqref="V31:Z32">
    <cfRule type="expression" dxfId="1597" priority="346">
      <formula>AND(OR(F31&gt;0,#REF!&gt;0),CC31=1)</formula>
    </cfRule>
  </conditionalFormatting>
  <conditionalFormatting sqref="AB33:AB34">
    <cfRule type="expression" dxfId="1596" priority="341">
      <formula>AND(OR(L33&gt;0,#REF!&gt;0),CH33=1)</formula>
    </cfRule>
  </conditionalFormatting>
  <conditionalFormatting sqref="AA33:AA34">
    <cfRule type="expression" dxfId="1595" priority="342">
      <formula>AND(OR(K33&gt;0,#REF!&gt;0),#REF!=1)</formula>
    </cfRule>
  </conditionalFormatting>
  <conditionalFormatting sqref="V33:Z34">
    <cfRule type="expression" dxfId="1594" priority="343">
      <formula>AND(OR(F33&gt;0,#REF!&gt;0),CC33=1)</formula>
    </cfRule>
  </conditionalFormatting>
  <conditionalFormatting sqref="AB35:AB36">
    <cfRule type="expression" dxfId="1593" priority="338">
      <formula>AND(OR(L35&gt;0,#REF!&gt;0),CH35=1)</formula>
    </cfRule>
  </conditionalFormatting>
  <conditionalFormatting sqref="AA35:AA36">
    <cfRule type="expression" dxfId="1592" priority="339">
      <formula>AND(OR(K35&gt;0,#REF!&gt;0),#REF!=1)</formula>
    </cfRule>
  </conditionalFormatting>
  <conditionalFormatting sqref="V35:Z36">
    <cfRule type="expression" dxfId="1591" priority="340">
      <formula>AND(OR(F35&gt;0,#REF!&gt;0),CC35=1)</formula>
    </cfRule>
  </conditionalFormatting>
  <conditionalFormatting sqref="AB37:AB38">
    <cfRule type="expression" dxfId="1590" priority="335">
      <formula>AND(OR(L37&gt;0,#REF!&gt;0),CH37=1)</formula>
    </cfRule>
  </conditionalFormatting>
  <conditionalFormatting sqref="AA37:AA38">
    <cfRule type="expression" dxfId="1589" priority="336">
      <formula>AND(OR(K37&gt;0,#REF!&gt;0),#REF!=1)</formula>
    </cfRule>
  </conditionalFormatting>
  <conditionalFormatting sqref="V37:Z38">
    <cfRule type="expression" dxfId="1588" priority="337">
      <formula>AND(OR(F37&gt;0,#REF!&gt;0),CC37=1)</formula>
    </cfRule>
  </conditionalFormatting>
  <conditionalFormatting sqref="AB39:AB40">
    <cfRule type="expression" dxfId="1587" priority="332">
      <formula>AND(OR(L39&gt;0,#REF!&gt;0),CH39=1)</formula>
    </cfRule>
  </conditionalFormatting>
  <conditionalFormatting sqref="AA39:AA40">
    <cfRule type="expression" dxfId="1586" priority="333">
      <formula>AND(OR(K39&gt;0,#REF!&gt;0),#REF!=1)</formula>
    </cfRule>
  </conditionalFormatting>
  <conditionalFormatting sqref="V39:Z40">
    <cfRule type="expression" dxfId="1585" priority="334">
      <formula>AND(OR(F39&gt;0,#REF!&gt;0),CC39=1)</formula>
    </cfRule>
  </conditionalFormatting>
  <conditionalFormatting sqref="AB41:AB42">
    <cfRule type="expression" dxfId="1584" priority="329">
      <formula>AND(OR(L41&gt;0,#REF!&gt;0),CH41=1)</formula>
    </cfRule>
  </conditionalFormatting>
  <conditionalFormatting sqref="AA41:AA42">
    <cfRule type="expression" dxfId="1583" priority="330">
      <formula>AND(OR(K41&gt;0,#REF!&gt;0),#REF!=1)</formula>
    </cfRule>
  </conditionalFormatting>
  <conditionalFormatting sqref="V41:Z42">
    <cfRule type="expression" dxfId="1582" priority="331">
      <formula>AND(OR(F41&gt;0,#REF!&gt;0),CC41=1)</formula>
    </cfRule>
  </conditionalFormatting>
  <conditionalFormatting sqref="AB43:AB44">
    <cfRule type="expression" dxfId="1581" priority="326">
      <formula>AND(OR(L43&gt;0,#REF!&gt;0),CH43=1)</formula>
    </cfRule>
  </conditionalFormatting>
  <conditionalFormatting sqref="AA43:AA44">
    <cfRule type="expression" dxfId="1580" priority="327">
      <formula>AND(OR(K43&gt;0,#REF!&gt;0),#REF!=1)</formula>
    </cfRule>
  </conditionalFormatting>
  <conditionalFormatting sqref="V43:Z44">
    <cfRule type="expression" dxfId="1579" priority="328">
      <formula>AND(OR(F43&gt;0,#REF!&gt;0),CC43=1)</formula>
    </cfRule>
  </conditionalFormatting>
  <conditionalFormatting sqref="AB45:AB46">
    <cfRule type="expression" dxfId="1578" priority="323">
      <formula>AND(OR(L45&gt;0,#REF!&gt;0),CH45=1)</formula>
    </cfRule>
  </conditionalFormatting>
  <conditionalFormatting sqref="AA45:AA46">
    <cfRule type="expression" dxfId="1577" priority="324">
      <formula>AND(OR(K45&gt;0,#REF!&gt;0),#REF!=1)</formula>
    </cfRule>
  </conditionalFormatting>
  <conditionalFormatting sqref="V45:Z46">
    <cfRule type="expression" dxfId="1576" priority="325">
      <formula>AND(OR(F45&gt;0,#REF!&gt;0),CC45=1)</formula>
    </cfRule>
  </conditionalFormatting>
  <conditionalFormatting sqref="AB47:AB48">
    <cfRule type="expression" dxfId="1575" priority="320">
      <formula>AND(OR(L47&gt;0,#REF!&gt;0),CH47=1)</formula>
    </cfRule>
  </conditionalFormatting>
  <conditionalFormatting sqref="AA47:AA48">
    <cfRule type="expression" dxfId="1574" priority="321">
      <formula>AND(OR(K47&gt;0,#REF!&gt;0),#REF!=1)</formula>
    </cfRule>
  </conditionalFormatting>
  <conditionalFormatting sqref="V47:Z48">
    <cfRule type="expression" dxfId="1573" priority="322">
      <formula>AND(OR(F47&gt;0,#REF!&gt;0),CC47=1)</formula>
    </cfRule>
  </conditionalFormatting>
  <conditionalFormatting sqref="AB49:AB50">
    <cfRule type="expression" dxfId="1572" priority="317">
      <formula>AND(OR(L49&gt;0,#REF!&gt;0),CH49=1)</formula>
    </cfRule>
  </conditionalFormatting>
  <conditionalFormatting sqref="AA49:AA50">
    <cfRule type="expression" dxfId="1571" priority="318">
      <formula>AND(OR(K49&gt;0,#REF!&gt;0),#REF!=1)</formula>
    </cfRule>
  </conditionalFormatting>
  <conditionalFormatting sqref="V49:Z50">
    <cfRule type="expression" dxfId="1570" priority="319">
      <formula>AND(OR(F49&gt;0,#REF!&gt;0),CC49=1)</formula>
    </cfRule>
  </conditionalFormatting>
  <conditionalFormatting sqref="AB51:AB52">
    <cfRule type="expression" dxfId="1569" priority="314">
      <formula>AND(OR(L51&gt;0,#REF!&gt;0),CH51=1)</formula>
    </cfRule>
  </conditionalFormatting>
  <conditionalFormatting sqref="AA51:AA52">
    <cfRule type="expression" dxfId="1568" priority="315">
      <formula>AND(OR(K51&gt;0,#REF!&gt;0),#REF!=1)</formula>
    </cfRule>
  </conditionalFormatting>
  <conditionalFormatting sqref="V51:Z52">
    <cfRule type="expression" dxfId="1567" priority="316">
      <formula>AND(OR(F51&gt;0,#REF!&gt;0),CC51=1)</formula>
    </cfRule>
  </conditionalFormatting>
  <conditionalFormatting sqref="AB53:AB54">
    <cfRule type="expression" dxfId="1566" priority="311">
      <formula>AND(OR(L53&gt;0,#REF!&gt;0),CH53=1)</formula>
    </cfRule>
  </conditionalFormatting>
  <conditionalFormatting sqref="AA53:AA54">
    <cfRule type="expression" dxfId="1565" priority="312">
      <formula>AND(OR(K53&gt;0,#REF!&gt;0),#REF!=1)</formula>
    </cfRule>
  </conditionalFormatting>
  <conditionalFormatting sqref="V53:Z54">
    <cfRule type="expression" dxfId="1564" priority="313">
      <formula>AND(OR(F53&gt;0,#REF!&gt;0),CC53=1)</formula>
    </cfRule>
  </conditionalFormatting>
  <conditionalFormatting sqref="AB55:AB56">
    <cfRule type="expression" dxfId="1563" priority="308">
      <formula>AND(OR(L55&gt;0,#REF!&gt;0),CH55=1)</formula>
    </cfRule>
  </conditionalFormatting>
  <conditionalFormatting sqref="AA55:AA56">
    <cfRule type="expression" dxfId="1562" priority="309">
      <formula>AND(OR(K55&gt;0,#REF!&gt;0),#REF!=1)</formula>
    </cfRule>
  </conditionalFormatting>
  <conditionalFormatting sqref="V55:Z56">
    <cfRule type="expression" dxfId="1561" priority="310">
      <formula>AND(OR(F55&gt;0,#REF!&gt;0),CC55=1)</formula>
    </cfRule>
  </conditionalFormatting>
  <conditionalFormatting sqref="AB57:AB58">
    <cfRule type="expression" dxfId="1560" priority="305">
      <formula>AND(OR(L57&gt;0,#REF!&gt;0),CH57=1)</formula>
    </cfRule>
  </conditionalFormatting>
  <conditionalFormatting sqref="AA57:AA58">
    <cfRule type="expression" dxfId="1559" priority="306">
      <formula>AND(OR(K57&gt;0,#REF!&gt;0),#REF!=1)</formula>
    </cfRule>
  </conditionalFormatting>
  <conditionalFormatting sqref="V57:Z58">
    <cfRule type="expression" dxfId="1558" priority="307">
      <formula>AND(OR(F57&gt;0,#REF!&gt;0),CC57=1)</formula>
    </cfRule>
  </conditionalFormatting>
  <conditionalFormatting sqref="AB59:AB60">
    <cfRule type="expression" dxfId="1557" priority="302">
      <formula>AND(OR(L59&gt;0,#REF!&gt;0),CH59=1)</formula>
    </cfRule>
  </conditionalFormatting>
  <conditionalFormatting sqref="AA59:AA60">
    <cfRule type="expression" dxfId="1556" priority="303">
      <formula>AND(OR(K59&gt;0,#REF!&gt;0),#REF!=1)</formula>
    </cfRule>
  </conditionalFormatting>
  <conditionalFormatting sqref="V59:Z60">
    <cfRule type="expression" dxfId="1555" priority="304">
      <formula>AND(OR(F59&gt;0,#REF!&gt;0),CC59=1)</formula>
    </cfRule>
  </conditionalFormatting>
  <conditionalFormatting sqref="AB61:AB62">
    <cfRule type="expression" dxfId="1554" priority="299">
      <formula>AND(OR(L61&gt;0,#REF!&gt;0),CH61=1)</formula>
    </cfRule>
  </conditionalFormatting>
  <conditionalFormatting sqref="AA61:AA62">
    <cfRule type="expression" dxfId="1553" priority="300">
      <formula>AND(OR(K61&gt;0,#REF!&gt;0),#REF!=1)</formula>
    </cfRule>
  </conditionalFormatting>
  <conditionalFormatting sqref="V61:Z62">
    <cfRule type="expression" dxfId="1552" priority="301">
      <formula>AND(OR(F61&gt;0,#REF!&gt;0),CC61=1)</formula>
    </cfRule>
  </conditionalFormatting>
  <conditionalFormatting sqref="AB63:AB64">
    <cfRule type="expression" dxfId="1551" priority="296">
      <formula>AND(OR(L63&gt;0,#REF!&gt;0),CH63=1)</formula>
    </cfRule>
  </conditionalFormatting>
  <conditionalFormatting sqref="AA63:AA64">
    <cfRule type="expression" dxfId="1550" priority="297">
      <formula>AND(OR(K63&gt;0,#REF!&gt;0),#REF!=1)</formula>
    </cfRule>
  </conditionalFormatting>
  <conditionalFormatting sqref="V63:Z64">
    <cfRule type="expression" dxfId="1549" priority="298">
      <formula>AND(OR(F63&gt;0,#REF!&gt;0),CC63=1)</formula>
    </cfRule>
  </conditionalFormatting>
  <conditionalFormatting sqref="AB65:AB66">
    <cfRule type="expression" dxfId="1548" priority="293">
      <formula>AND(OR(L65&gt;0,#REF!&gt;0),CH65=1)</formula>
    </cfRule>
  </conditionalFormatting>
  <conditionalFormatting sqref="AA65:AA66">
    <cfRule type="expression" dxfId="1547" priority="294">
      <formula>AND(OR(K65&gt;0,#REF!&gt;0),#REF!=1)</formula>
    </cfRule>
  </conditionalFormatting>
  <conditionalFormatting sqref="V65:Z66">
    <cfRule type="expression" dxfId="1546" priority="295">
      <formula>AND(OR(F65&gt;0,#REF!&gt;0),CC65=1)</formula>
    </cfRule>
  </conditionalFormatting>
  <conditionalFormatting sqref="AB67:AB68">
    <cfRule type="expression" dxfId="1545" priority="290">
      <formula>AND(OR(L67&gt;0,#REF!&gt;0),CH67=1)</formula>
    </cfRule>
  </conditionalFormatting>
  <conditionalFormatting sqref="AA67:AA68">
    <cfRule type="expression" dxfId="1544" priority="291">
      <formula>AND(OR(K67&gt;0,#REF!&gt;0),#REF!=1)</formula>
    </cfRule>
  </conditionalFormatting>
  <conditionalFormatting sqref="V67:Z68">
    <cfRule type="expression" dxfId="1543" priority="292">
      <formula>AND(OR(F67&gt;0,#REF!&gt;0),CC67=1)</formula>
    </cfRule>
  </conditionalFormatting>
  <conditionalFormatting sqref="AB69:AB70">
    <cfRule type="expression" dxfId="1542" priority="287">
      <formula>AND(OR(L69&gt;0,#REF!&gt;0),CH69=1)</formula>
    </cfRule>
  </conditionalFormatting>
  <conditionalFormatting sqref="AA69:AA70">
    <cfRule type="expression" dxfId="1541" priority="288">
      <formula>AND(OR(K69&gt;0,#REF!&gt;0),#REF!=1)</formula>
    </cfRule>
  </conditionalFormatting>
  <conditionalFormatting sqref="V69:Z70">
    <cfRule type="expression" dxfId="1540" priority="289">
      <formula>AND(OR(F69&gt;0,#REF!&gt;0),CC69=1)</formula>
    </cfRule>
  </conditionalFormatting>
  <conditionalFormatting sqref="P73:Q73">
    <cfRule type="cellIs" dxfId="1539" priority="286" operator="greaterThan">
      <formula>1.875</formula>
    </cfRule>
  </conditionalFormatting>
  <conditionalFormatting sqref="I9:I10">
    <cfRule type="cellIs" dxfId="1538" priority="285" operator="equal">
      <formula>0</formula>
    </cfRule>
  </conditionalFormatting>
  <conditionalFormatting sqref="K9:K10">
    <cfRule type="cellIs" dxfId="1537" priority="284" operator="equal">
      <formula>0</formula>
    </cfRule>
  </conditionalFormatting>
  <conditionalFormatting sqref="I11:I70">
    <cfRule type="cellIs" dxfId="1536" priority="283" operator="equal">
      <formula>0</formula>
    </cfRule>
  </conditionalFormatting>
  <conditionalFormatting sqref="K11:K70">
    <cfRule type="cellIs" dxfId="1535" priority="282" operator="equal">
      <formula>0</formula>
    </cfRule>
  </conditionalFormatting>
  <conditionalFormatting sqref="O65:O70">
    <cfRule type="expression" dxfId="1534" priority="281">
      <formula>MONTH($A65)&lt;&gt;$AA$2</formula>
    </cfRule>
  </conditionalFormatting>
  <conditionalFormatting sqref="P9:U10">
    <cfRule type="expression" dxfId="1533" priority="92">
      <formula>$CN9&gt;1.875</formula>
    </cfRule>
    <cfRule type="expression" dxfId="1532" priority="93">
      <formula>$CO9&gt;13.334</formula>
    </cfRule>
    <cfRule type="expression" dxfId="1531" priority="94">
      <formula>$CN9&gt;1.459</formula>
    </cfRule>
  </conditionalFormatting>
  <conditionalFormatting sqref="P11:U12">
    <cfRule type="expression" dxfId="1530" priority="89">
      <formula>$CN11&gt;1.875</formula>
    </cfRule>
    <cfRule type="expression" dxfId="1529" priority="90">
      <formula>$CO11&gt;13.334</formula>
    </cfRule>
    <cfRule type="expression" dxfId="1528" priority="91">
      <formula>$CN11&gt;1.459</formula>
    </cfRule>
  </conditionalFormatting>
  <conditionalFormatting sqref="P13:U14">
    <cfRule type="expression" dxfId="1527" priority="86">
      <formula>$CN13&gt;1.875</formula>
    </cfRule>
    <cfRule type="expression" dxfId="1526" priority="87">
      <formula>$CO13&gt;13.334</formula>
    </cfRule>
    <cfRule type="expression" dxfId="1525" priority="88">
      <formula>$CN13&gt;1.459</formula>
    </cfRule>
  </conditionalFormatting>
  <conditionalFormatting sqref="P15:U16">
    <cfRule type="expression" dxfId="1524" priority="83">
      <formula>$CN15&gt;1.875</formula>
    </cfRule>
    <cfRule type="expression" dxfId="1523" priority="84">
      <formula>$CO15&gt;13.334</formula>
    </cfRule>
    <cfRule type="expression" dxfId="1522" priority="85">
      <formula>$CN15&gt;1.459</formula>
    </cfRule>
  </conditionalFormatting>
  <conditionalFormatting sqref="P17:U18">
    <cfRule type="expression" dxfId="1521" priority="80">
      <formula>$CN17&gt;1.875</formula>
    </cfRule>
    <cfRule type="expression" dxfId="1520" priority="81">
      <formula>$CO17&gt;13.334</formula>
    </cfRule>
    <cfRule type="expression" dxfId="1519" priority="82">
      <formula>$CN17&gt;1.459</formula>
    </cfRule>
  </conditionalFormatting>
  <conditionalFormatting sqref="P19:U20">
    <cfRule type="expression" dxfId="1518" priority="77">
      <formula>$CN19&gt;1.875</formula>
    </cfRule>
    <cfRule type="expression" dxfId="1517" priority="78">
      <formula>$CO19&gt;13.334</formula>
    </cfRule>
    <cfRule type="expression" dxfId="1516" priority="79">
      <formula>$CN19&gt;1.459</formula>
    </cfRule>
  </conditionalFormatting>
  <conditionalFormatting sqref="P21:U22">
    <cfRule type="expression" dxfId="1515" priority="74">
      <formula>$CN21&gt;1.875</formula>
    </cfRule>
    <cfRule type="expression" dxfId="1514" priority="75">
      <formula>$CO21&gt;13.334</formula>
    </cfRule>
    <cfRule type="expression" dxfId="1513" priority="76">
      <formula>$CN21&gt;1.459</formula>
    </cfRule>
  </conditionalFormatting>
  <conditionalFormatting sqref="P23:U24">
    <cfRule type="expression" dxfId="1512" priority="71">
      <formula>$CN23&gt;1.875</formula>
    </cfRule>
    <cfRule type="expression" dxfId="1511" priority="72">
      <formula>$CO23&gt;13.334</formula>
    </cfRule>
    <cfRule type="expression" dxfId="1510" priority="73">
      <formula>$CN23&gt;1.459</formula>
    </cfRule>
  </conditionalFormatting>
  <conditionalFormatting sqref="P25:U26">
    <cfRule type="expression" dxfId="1509" priority="68">
      <formula>$CN25&gt;1.875</formula>
    </cfRule>
    <cfRule type="expression" dxfId="1508" priority="69">
      <formula>$CO25&gt;13.334</formula>
    </cfRule>
    <cfRule type="expression" dxfId="1507" priority="70">
      <formula>$CN25&gt;1.459</formula>
    </cfRule>
  </conditionalFormatting>
  <conditionalFormatting sqref="P27:U28">
    <cfRule type="expression" dxfId="1506" priority="65">
      <formula>$CN27&gt;1.875</formula>
    </cfRule>
    <cfRule type="expression" dxfId="1505" priority="66">
      <formula>$CO27&gt;13.334</formula>
    </cfRule>
    <cfRule type="expression" dxfId="1504" priority="67">
      <formula>$CN27&gt;1.459</formula>
    </cfRule>
  </conditionalFormatting>
  <conditionalFormatting sqref="P29:U30">
    <cfRule type="expression" dxfId="1503" priority="62">
      <formula>$CN29&gt;1.875</formula>
    </cfRule>
    <cfRule type="expression" dxfId="1502" priority="63">
      <formula>$CO29&gt;13.334</formula>
    </cfRule>
    <cfRule type="expression" dxfId="1501" priority="64">
      <formula>$CN29&gt;1.459</formula>
    </cfRule>
  </conditionalFormatting>
  <conditionalFormatting sqref="P31:U32">
    <cfRule type="expression" dxfId="1500" priority="59">
      <formula>$CN31&gt;1.875</formula>
    </cfRule>
    <cfRule type="expression" dxfId="1499" priority="60">
      <formula>$CO31&gt;13.334</formula>
    </cfRule>
    <cfRule type="expression" dxfId="1498" priority="61">
      <formula>$CN31&gt;1.459</formula>
    </cfRule>
  </conditionalFormatting>
  <conditionalFormatting sqref="P33:U34">
    <cfRule type="expression" dxfId="1497" priority="56">
      <formula>$CN33&gt;1.875</formula>
    </cfRule>
    <cfRule type="expression" dxfId="1496" priority="57">
      <formula>$CO33&gt;13.334</formula>
    </cfRule>
    <cfRule type="expression" dxfId="1495" priority="58">
      <formula>$CN33&gt;1.459</formula>
    </cfRule>
  </conditionalFormatting>
  <conditionalFormatting sqref="P35:U36">
    <cfRule type="expression" dxfId="1494" priority="53">
      <formula>$CN35&gt;1.875</formula>
    </cfRule>
    <cfRule type="expression" dxfId="1493" priority="54">
      <formula>$CO35&gt;13.334</formula>
    </cfRule>
    <cfRule type="expression" dxfId="1492" priority="55">
      <formula>$CN35&gt;1.459</formula>
    </cfRule>
  </conditionalFormatting>
  <conditionalFormatting sqref="P37:U38">
    <cfRule type="expression" dxfId="1491" priority="50">
      <formula>$CN37&gt;1.875</formula>
    </cfRule>
    <cfRule type="expression" dxfId="1490" priority="51">
      <formula>$CO37&gt;13.334</formula>
    </cfRule>
    <cfRule type="expression" dxfId="1489" priority="52">
      <formula>$CN37&gt;1.459</formula>
    </cfRule>
  </conditionalFormatting>
  <conditionalFormatting sqref="P39:U40">
    <cfRule type="expression" dxfId="1488" priority="47">
      <formula>$CN39&gt;1.875</formula>
    </cfRule>
    <cfRule type="expression" dxfId="1487" priority="48">
      <formula>$CO39&gt;13.334</formula>
    </cfRule>
    <cfRule type="expression" dxfId="1486" priority="49">
      <formula>$CN39&gt;1.459</formula>
    </cfRule>
  </conditionalFormatting>
  <conditionalFormatting sqref="P41:U42">
    <cfRule type="expression" dxfId="1485" priority="44">
      <formula>$CN41&gt;1.875</formula>
    </cfRule>
    <cfRule type="expression" dxfId="1484" priority="45">
      <formula>$CO41&gt;13.334</formula>
    </cfRule>
    <cfRule type="expression" dxfId="1483" priority="46">
      <formula>$CN41&gt;1.459</formula>
    </cfRule>
  </conditionalFormatting>
  <conditionalFormatting sqref="P43:U44">
    <cfRule type="expression" dxfId="1482" priority="41">
      <formula>$CN43&gt;1.875</formula>
    </cfRule>
    <cfRule type="expression" dxfId="1481" priority="42">
      <formula>$CO43&gt;13.334</formula>
    </cfRule>
    <cfRule type="expression" dxfId="1480" priority="43">
      <formula>$CN43&gt;1.459</formula>
    </cfRule>
  </conditionalFormatting>
  <conditionalFormatting sqref="P45:U46">
    <cfRule type="expression" dxfId="1479" priority="38">
      <formula>$CN45&gt;1.875</formula>
    </cfRule>
    <cfRule type="expression" dxfId="1478" priority="39">
      <formula>$CO45&gt;13.334</formula>
    </cfRule>
    <cfRule type="expression" dxfId="1477" priority="40">
      <formula>$CN45&gt;1.459</formula>
    </cfRule>
  </conditionalFormatting>
  <conditionalFormatting sqref="P47:U48">
    <cfRule type="expression" dxfId="1476" priority="35">
      <formula>$CN47&gt;1.875</formula>
    </cfRule>
    <cfRule type="expression" dxfId="1475" priority="36">
      <formula>$CO47&gt;13.334</formula>
    </cfRule>
    <cfRule type="expression" dxfId="1474" priority="37">
      <formula>$CN47&gt;1.459</formula>
    </cfRule>
  </conditionalFormatting>
  <conditionalFormatting sqref="P49:U50">
    <cfRule type="expression" dxfId="1473" priority="32">
      <formula>$CN49&gt;1.875</formula>
    </cfRule>
    <cfRule type="expression" dxfId="1472" priority="33">
      <formula>$CO49&gt;13.334</formula>
    </cfRule>
    <cfRule type="expression" dxfId="1471" priority="34">
      <formula>$CN49&gt;1.459</formula>
    </cfRule>
  </conditionalFormatting>
  <conditionalFormatting sqref="P51:U52">
    <cfRule type="expression" dxfId="1470" priority="29">
      <formula>$CN51&gt;1.875</formula>
    </cfRule>
    <cfRule type="expression" dxfId="1469" priority="30">
      <formula>$CO51&gt;13.334</formula>
    </cfRule>
    <cfRule type="expression" dxfId="1468" priority="31">
      <formula>$CN51&gt;1.459</formula>
    </cfRule>
  </conditionalFormatting>
  <conditionalFormatting sqref="P53:U54">
    <cfRule type="expression" dxfId="1467" priority="26">
      <formula>$CN53&gt;1.875</formula>
    </cfRule>
    <cfRule type="expression" dxfId="1466" priority="27">
      <formula>$CO53&gt;13.334</formula>
    </cfRule>
    <cfRule type="expression" dxfId="1465" priority="28">
      <formula>$CN53&gt;1.459</formula>
    </cfRule>
  </conditionalFormatting>
  <conditionalFormatting sqref="P55:U56">
    <cfRule type="expression" dxfId="1464" priority="23">
      <formula>$CN55&gt;1.875</formula>
    </cfRule>
    <cfRule type="expression" dxfId="1463" priority="24">
      <formula>$CO55&gt;13.334</formula>
    </cfRule>
    <cfRule type="expression" dxfId="1462" priority="25">
      <formula>$CN55&gt;1.459</formula>
    </cfRule>
  </conditionalFormatting>
  <conditionalFormatting sqref="P57:U58">
    <cfRule type="expression" dxfId="1461" priority="20">
      <formula>$CN57&gt;1.875</formula>
    </cfRule>
    <cfRule type="expression" dxfId="1460" priority="21">
      <formula>$CO57&gt;13.334</formula>
    </cfRule>
    <cfRule type="expression" dxfId="1459" priority="22">
      <formula>$CN57&gt;1.459</formula>
    </cfRule>
  </conditionalFormatting>
  <conditionalFormatting sqref="P59:U60">
    <cfRule type="expression" dxfId="1458" priority="17">
      <formula>$CN59&gt;1.875</formula>
    </cfRule>
    <cfRule type="expression" dxfId="1457" priority="18">
      <formula>$CO59&gt;13.334</formula>
    </cfRule>
    <cfRule type="expression" dxfId="1456" priority="19">
      <formula>$CN59&gt;1.459</formula>
    </cfRule>
  </conditionalFormatting>
  <conditionalFormatting sqref="P61:U62">
    <cfRule type="expression" dxfId="1455" priority="14">
      <formula>$CN61&gt;1.875</formula>
    </cfRule>
    <cfRule type="expression" dxfId="1454" priority="15">
      <formula>$CO61&gt;13.334</formula>
    </cfRule>
    <cfRule type="expression" dxfId="1453" priority="16">
      <formula>$CN61&gt;1.459</formula>
    </cfRule>
  </conditionalFormatting>
  <conditionalFormatting sqref="P63:U64">
    <cfRule type="expression" dxfId="1452" priority="11">
      <formula>$CN63&gt;1.875</formula>
    </cfRule>
    <cfRule type="expression" dxfId="1451" priority="12">
      <formula>$CO63&gt;13.334</formula>
    </cfRule>
    <cfRule type="expression" dxfId="1450" priority="13">
      <formula>$CN63&gt;1.459</formula>
    </cfRule>
  </conditionalFormatting>
  <conditionalFormatting sqref="P65:U66">
    <cfRule type="expression" dxfId="1449" priority="8">
      <formula>$CN65&gt;1.875</formula>
    </cfRule>
    <cfRule type="expression" dxfId="1448" priority="9">
      <formula>$CO65&gt;13.334</formula>
    </cfRule>
    <cfRule type="expression" dxfId="1447" priority="10">
      <formula>$CN65&gt;1.459</formula>
    </cfRule>
  </conditionalFormatting>
  <conditionalFormatting sqref="P67:U68">
    <cfRule type="expression" dxfId="1446" priority="5">
      <formula>$CN67&gt;1.875</formula>
    </cfRule>
    <cfRule type="expression" dxfId="1445" priority="6">
      <formula>$CO67&gt;13.334</formula>
    </cfRule>
    <cfRule type="expression" dxfId="1444" priority="7">
      <formula>$CN67&gt;1.459</formula>
    </cfRule>
  </conditionalFormatting>
  <conditionalFormatting sqref="P69:U70">
    <cfRule type="expression" dxfId="1443" priority="2">
      <formula>$CN69&gt;1.875</formula>
    </cfRule>
    <cfRule type="expression" dxfId="1442" priority="3">
      <formula>$CO69&gt;13.334</formula>
    </cfRule>
    <cfRule type="expression" dxfId="1441" priority="4">
      <formula>$CN69&gt;1.459</formula>
    </cfRule>
  </conditionalFormatting>
  <conditionalFormatting sqref="P78:V78">
    <cfRule type="expression" dxfId="1440" priority="1">
      <formula>$P$78&gt;14.584</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CF176E42-6B07-4205-8E9A-BC9701E6F008}">
          <x14:formula1>
            <xm:f>始業時刻リスト!$A$1:$A$12</xm:f>
          </x14:formula1>
          <xm:sqref>E69 E43 E13 E15 E35 E23 E19 E53 E37 E21 E29 E31 E27 E63 E47 E65 E17 E61 E45 E49 E41 E67 E51 E55 E57 E33 E25 E11 E39 E59 E9</xm:sqref>
        </x14:dataValidation>
        <x14:dataValidation type="list" allowBlank="1" showInputMessage="1" xr:uid="{7700EC4E-2B5C-4C71-A4EF-E62FA6FCFEBA}">
          <x14:formula1>
            <xm:f>始業時刻リスト!$A$1:$A$14</xm:f>
          </x14:formula1>
          <xm:sqref>D41 D11 D13 D15 D17 D19 D21 D23 D25 D27 D29 D31 D33 D69 D35 D37 D39 D43 D45 D47 D49 D51 D53 D55 D57 D59 D61 D63 D65 D67 D9</xm:sqref>
        </x14:dataValidation>
        <x14:dataValidation type="list" allowBlank="1" showInputMessage="1" xr:uid="{7C3A83FE-F7F7-4E48-B072-67E7B048F431}">
          <x14:formula1>
            <xm:f>休暇等リスト!$A$1:$A$14</xm:f>
          </x14:formula1>
          <xm:sqref>I9:I70 K9:K70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i Z N B U C 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I m T Q 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k 0 F Q K I p H u A 4 A A A A R A A A A E w A c A E Z v c m 1 1 b G F z L 1 N l Y 3 R p b 2 4 x L m 0 g o h g A K K A U A A A A A A A A A A A A A A A A A A A A A A A A A A A A K 0 5 N L s n M z 1 M I h t C G 1 g B Q S w E C L Q A U A A I A C A C J k 0 F Q K Y A R P a g A A A D 5 A A A A E g A A A A A A A A A A A A A A A A A A A A A A Q 2 9 u Z m l n L 1 B h Y 2 t h Z 2 U u e G 1 s U E s B A i 0 A F A A C A A g A i Z N B U A / K 6 a u k A A A A 6 Q A A A B M A A A A A A A A A A A A A A A A A 9 A A A A F t D b 2 5 0 Z W 5 0 X 1 R 5 c G V z X S 5 4 b W x Q S w E C L Q A U A A I A C A C J k 0 F 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D u o w f G O X F U q B 3 L I 0 n + o R M w A A A A A C A A A A A A A D Z g A A w A A A A B A A A A D O p w d E 1 w y 1 j + q / h 2 u K B 0 I F A A A A A A S A A A C g A A A A E A A A A O s y B / 5 P p r M g s Z A G 0 G p 5 Q 4 R Q A A A A T I r i z t R w 2 S V u R F z s p 4 S H + g l r b V 5 C b L b 0 4 / q 7 7 8 Q H l k G 6 X h 7 l 7 B O u X + h H 2 t F h i w y Q Q E v S t R g 6 A + u c 7 y j N S P 4 F g u E g 1 / j M B t g V D G 4 X s P 9 4 f 7 0 U A A A A d e e Q e w P b j e k I h 6 e E Z 7 u b L a s / 6 B s = < / D a t a M a s h u p > 
</file>

<file path=customXml/itemProps1.xml><?xml version="1.0" encoding="utf-8"?>
<ds:datastoreItem xmlns:ds="http://schemas.openxmlformats.org/officeDocument/2006/customXml" ds:itemID="{E3349A08-E98D-4143-8EF4-658E30A390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12</vt:i4>
      </vt:variant>
    </vt:vector>
  </HeadingPairs>
  <TitlesOfParts>
    <vt:vector size="31" baseType="lpstr">
      <vt:lpstr>Sheet1</vt:lpstr>
      <vt:lpstr>４月</vt:lpstr>
      <vt:lpstr>５月 </vt:lpstr>
      <vt:lpstr>６月 </vt:lpstr>
      <vt:lpstr>７月 </vt:lpstr>
      <vt:lpstr>８月</vt:lpstr>
      <vt:lpstr>９月</vt:lpstr>
      <vt:lpstr>１０月</vt:lpstr>
      <vt:lpstr>１１月</vt:lpstr>
      <vt:lpstr>１２月</vt:lpstr>
      <vt:lpstr>１月</vt:lpstr>
      <vt:lpstr>２月</vt:lpstr>
      <vt:lpstr>３月</vt:lpstr>
      <vt:lpstr>監督者等</vt:lpstr>
      <vt:lpstr>職員情報</vt:lpstr>
      <vt:lpstr>勤怠シート</vt:lpstr>
      <vt:lpstr>始業時刻リスト</vt:lpstr>
      <vt:lpstr>休暇等リスト</vt:lpstr>
      <vt:lpstr>休日</vt:lpstr>
      <vt:lpstr>'１０月'!Print_Area</vt:lpstr>
      <vt:lpstr>'１１月'!Print_Area</vt:lpstr>
      <vt:lpstr>'１２月'!Print_Area</vt:lpstr>
      <vt:lpstr>'１月'!Print_Area</vt:lpstr>
      <vt:lpstr>'２月'!Print_Area</vt:lpstr>
      <vt:lpstr>'３月'!Print_Area</vt:lpstr>
      <vt:lpstr>'４月'!Print_Area</vt:lpstr>
      <vt:lpstr>'５月 '!Print_Area</vt:lpstr>
      <vt:lpstr>'６月 '!Print_Area</vt:lpstr>
      <vt:lpstr>'７月 '!Print_Area</vt:lpstr>
      <vt:lpstr>'８月'!Print_Area</vt:lpstr>
      <vt:lpstr>'９月'!Print_Area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影山 善弘</dc:creator>
  <cp:lastModifiedBy>瀬良田 陽子</cp:lastModifiedBy>
  <cp:lastPrinted>2022-02-16T03:24:18Z</cp:lastPrinted>
  <dcterms:created xsi:type="dcterms:W3CDTF">2019-08-28T00:28:59Z</dcterms:created>
  <dcterms:modified xsi:type="dcterms:W3CDTF">2023-03-22T07:43:02Z</dcterms:modified>
</cp:coreProperties>
</file>